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26" yWindow="1275" windowWidth="15330" windowHeight="4755" tabRatio="673" activeTab="1"/>
  </bookViews>
  <sheets>
    <sheet name="IS" sheetId="1" r:id="rId1"/>
    <sheet name="BS" sheetId="2" r:id="rId2"/>
    <sheet name="Equity" sheetId="3" r:id="rId3"/>
    <sheet name="Cash Flow" sheetId="4" r:id="rId4"/>
  </sheets>
  <definedNames>
    <definedName name="_xlnm.Print_Area" localSheetId="1">'BS'!$A$1:$F$64</definedName>
    <definedName name="_xlnm.Print_Area" localSheetId="3">'Cash Flow'!$A$1:$F$42</definedName>
    <definedName name="_xlnm.Print_Area" localSheetId="2">'Equity'!$A$1:$J$46</definedName>
    <definedName name="_xlnm.Print_Area" localSheetId="0">'IS'!$A$1:$G$46</definedName>
  </definedNames>
  <calcPr fullCalcOnLoad="1"/>
</workbook>
</file>

<file path=xl/sharedStrings.xml><?xml version="1.0" encoding="utf-8"?>
<sst xmlns="http://schemas.openxmlformats.org/spreadsheetml/2006/main" count="136" uniqueCount="109">
  <si>
    <t>(Incorporated in Malaysia)</t>
  </si>
  <si>
    <t>Condensed Consolidated Income Statements</t>
  </si>
  <si>
    <t>Individual Period</t>
  </si>
  <si>
    <t>Cumulative Period</t>
  </si>
  <si>
    <t>RM'000</t>
  </si>
  <si>
    <t>Revenue</t>
  </si>
  <si>
    <t>Condensed Consolidated Balance Sheet</t>
  </si>
  <si>
    <t>Unaudited as at</t>
  </si>
  <si>
    <t>Audited as at</t>
  </si>
  <si>
    <t>Property, plant and equipment</t>
  </si>
  <si>
    <t>Current assets</t>
  </si>
  <si>
    <t xml:space="preserve">Inventories </t>
  </si>
  <si>
    <t>Trade receivables</t>
  </si>
  <si>
    <t>Cash and cash equivalents</t>
  </si>
  <si>
    <t>Current liabilities</t>
  </si>
  <si>
    <t>Trade payables</t>
  </si>
  <si>
    <t>Share capital</t>
  </si>
  <si>
    <t>Condensed Consolidated Statement of Changes in Equity</t>
  </si>
  <si>
    <t>Share</t>
  </si>
  <si>
    <t xml:space="preserve"> Translation</t>
  </si>
  <si>
    <t>Capital</t>
  </si>
  <si>
    <t>Reserve</t>
  </si>
  <si>
    <t>Total</t>
  </si>
  <si>
    <t>Condensed Consolidated Cash Flow Statement</t>
  </si>
  <si>
    <t>Deferred Tax Assets</t>
  </si>
  <si>
    <t>Tax recoverable</t>
  </si>
  <si>
    <t>Less : Operating expenses</t>
  </si>
  <si>
    <t>Add : Other income</t>
  </si>
  <si>
    <t>Less : Finance cost</t>
  </si>
  <si>
    <t>Less : Tax expense</t>
  </si>
  <si>
    <t>Add : Interest income</t>
  </si>
  <si>
    <t>Attributable to:</t>
  </si>
  <si>
    <t>Equity holders of the parent</t>
  </si>
  <si>
    <t>Minority interest</t>
  </si>
  <si>
    <t>Basic earning per share attributable to</t>
  </si>
  <si>
    <t>Investment property</t>
  </si>
  <si>
    <t>ASSETS</t>
  </si>
  <si>
    <t>Non-current assets</t>
  </si>
  <si>
    <t>TOTAL ASSETS</t>
  </si>
  <si>
    <t>EQUITY AND LIABILITIES</t>
  </si>
  <si>
    <t>Equity attributable to equity holders of the parent</t>
  </si>
  <si>
    <t>Other reserves</t>
  </si>
  <si>
    <t>Total equity</t>
  </si>
  <si>
    <t>Non Current liabilities</t>
  </si>
  <si>
    <t xml:space="preserve">Other payables </t>
  </si>
  <si>
    <t>TOTAL EQUITY AND LIABILITIES</t>
  </si>
  <si>
    <t>Net assets per share attributable to equity holders</t>
  </si>
  <si>
    <t xml:space="preserve">   of the parent (RM)</t>
  </si>
  <si>
    <t>Other receivables</t>
  </si>
  <si>
    <t>Retained profits</t>
  </si>
  <si>
    <t>Borrowings</t>
  </si>
  <si>
    <t>Taxation</t>
  </si>
  <si>
    <t>Deferred tax liabilities</t>
  </si>
  <si>
    <t>Total liabilities</t>
  </si>
  <si>
    <t>KHIND HOLDINGS BERHAD (380310-D)</t>
  </si>
  <si>
    <t xml:space="preserve">The directors are pleased to announce the unaudited condensed consolidated quarterly report </t>
  </si>
  <si>
    <t>Retained</t>
  </si>
  <si>
    <t>Distributable</t>
  </si>
  <si>
    <t>Non Distributable</t>
  </si>
  <si>
    <t>Attributable to Equity Holders of the Parent</t>
  </si>
  <si>
    <t>Minority</t>
  </si>
  <si>
    <t>Interest</t>
  </si>
  <si>
    <t xml:space="preserve">Total </t>
  </si>
  <si>
    <t>Equity</t>
  </si>
  <si>
    <t>Effect of exchange rate changes</t>
  </si>
  <si>
    <t>Cash and cash equivalents at beginning of financial period</t>
  </si>
  <si>
    <t>Cash and cash equivalents at end of financial period</t>
  </si>
  <si>
    <t>Cash and bank balances</t>
  </si>
  <si>
    <t>Bank overdrafts</t>
  </si>
  <si>
    <t>equity holders of the parent (sen)</t>
  </si>
  <si>
    <t xml:space="preserve">(The Condensed Consolidated Income Statements should be read in conjunction with the Annual Financial </t>
  </si>
  <si>
    <t xml:space="preserve">(The Condensed Consolidated Balance Sheet should be read in conjunction with the Annual </t>
  </si>
  <si>
    <t xml:space="preserve">(The Condensed Consolidated Cash Flow Statement should be read in conjunction with the Annual Financial </t>
  </si>
  <si>
    <t>As at</t>
  </si>
  <si>
    <t>Cash and cash equivalents at the end of the financial period comprise the following:</t>
  </si>
  <si>
    <t>Net profit for the period</t>
  </si>
  <si>
    <t xml:space="preserve">Prepaid lease payments </t>
  </si>
  <si>
    <t>Intangible assets</t>
  </si>
  <si>
    <t>Other Investments</t>
  </si>
  <si>
    <t>Foreign exchange translation difference</t>
  </si>
  <si>
    <t>Net cash generated from operating activities</t>
  </si>
  <si>
    <t>Net cash used in financing activities</t>
  </si>
  <si>
    <t>Operating profit</t>
  </si>
  <si>
    <t>Profit before tax</t>
  </si>
  <si>
    <t>Net profit  for the period</t>
  </si>
  <si>
    <t>Earnings</t>
  </si>
  <si>
    <t>At 1 January 2008</t>
  </si>
  <si>
    <t xml:space="preserve"> Report for the year ended 31 December 2008)</t>
  </si>
  <si>
    <t>31 December 2008</t>
  </si>
  <si>
    <t>Assets classified as held for sale</t>
  </si>
  <si>
    <t xml:space="preserve">  Financial Report for the year ended 31 December 2008)</t>
  </si>
  <si>
    <t>(The Condensed Consolidated Statement of Changes in Equity should be read in conjunction with the Annual Financial Report for the year ended 31 December 2008)</t>
  </si>
  <si>
    <t>At 1 January 2009</t>
  </si>
  <si>
    <t xml:space="preserve">  Report for the year ended 31 December 2008)</t>
  </si>
  <si>
    <t>Dividend</t>
  </si>
  <si>
    <r>
      <t>for the twelve month</t>
    </r>
    <r>
      <rPr>
        <b/>
        <sz val="12"/>
        <rFont val="Arial"/>
        <family val="2"/>
      </rPr>
      <t>s</t>
    </r>
    <r>
      <rPr>
        <b/>
        <sz val="12"/>
        <rFont val="Arial"/>
        <family val="2"/>
      </rPr>
      <t xml:space="preserve"> period ended 31 December 2009</t>
    </r>
  </si>
  <si>
    <r>
      <t>For the twelve month</t>
    </r>
    <r>
      <rPr>
        <b/>
        <sz val="12"/>
        <rFont val="Arial"/>
        <family val="2"/>
      </rPr>
      <t>s</t>
    </r>
    <r>
      <rPr>
        <b/>
        <sz val="12"/>
        <rFont val="Arial"/>
        <family val="2"/>
      </rPr>
      <t xml:space="preserve"> period ended 31 December 2009</t>
    </r>
  </si>
  <si>
    <t>31 December</t>
  </si>
  <si>
    <t>As at 31 December 2009</t>
  </si>
  <si>
    <t>31 December 2009</t>
  </si>
  <si>
    <t>For the twelve months ended 31 December 2009</t>
  </si>
  <si>
    <t>12 months ended 31 December 2008</t>
  </si>
  <si>
    <t>At 31 December 2008</t>
  </si>
  <si>
    <t>12 months ended 31 December 2009</t>
  </si>
  <si>
    <t>At 31 December 2009</t>
  </si>
  <si>
    <t>Less: Deposits pledged</t>
  </si>
  <si>
    <t>Net cash generated from / (used in) investing activities</t>
  </si>
  <si>
    <t>(Restated)</t>
  </si>
  <si>
    <t>Net increase in cash and cash equivalents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</si>
</sst>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&quot;RM&quot;#,##0_);\(&quot;RM&quot;#,##0\)"/>
    <numFmt numFmtId="181" formatCode="&quot;RM&quot;#,##0_);[Red]\(&quot;RM&quot;#,##0\)"/>
    <numFmt numFmtId="182" formatCode="&quot;RM&quot;#,##0.00_);\(&quot;RM&quot;#,##0.00\)"/>
    <numFmt numFmtId="183" formatCode="&quot;RM&quot;#,##0.00_);[Red]\(&quot;RM&quot;#,##0.00\)"/>
    <numFmt numFmtId="184" formatCode="_(&quot;RM&quot;* #,##0_);_(&quot;RM&quot;* \(#,##0\);_(&quot;RM&quot;* &quot;-&quot;_);_(@_)"/>
    <numFmt numFmtId="185" formatCode="_(&quot;RM&quot;* #,##0.00_);_(&quot;RM&quot;* \(#,##0.00\);_(&quot;RM&quot;* &quot;-&quot;??_);_(@_)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RM&quot;#,##0;&quot;RM&quot;\-#,##0"/>
    <numFmt numFmtId="191" formatCode="&quot;RM&quot;#,##0;[Red]&quot;RM&quot;\-#,##0"/>
    <numFmt numFmtId="192" formatCode="&quot;RM&quot;#,##0.00;&quot;RM&quot;\-#,##0.00"/>
    <numFmt numFmtId="193" formatCode="&quot;RM&quot;#,##0.00;[Red]&quot;RM&quot;\-#,##0.00"/>
    <numFmt numFmtId="194" formatCode="_ &quot;RM&quot;* #,##0_ ;_ &quot;RM&quot;* \-#,##0_ ;_ &quot;RM&quot;* &quot;-&quot;_ ;_ @_ "/>
    <numFmt numFmtId="195" formatCode="_ &quot;RM&quot;* #,##0.00_ ;_ &quot;RM&quot;* \-#,##0.00_ ;_ &quot;RM&quot;* &quot;-&quot;??_ ;_ @_ "/>
    <numFmt numFmtId="196" formatCode="#,##0\ &quot;£&quot;;\-#,##0\ &quot;£&quot;"/>
    <numFmt numFmtId="197" formatCode="#,##0\ &quot;£&quot;;[Red]\-#,##0\ &quot;£&quot;"/>
    <numFmt numFmtId="198" formatCode="#,##0.00\ &quot;£&quot;;\-#,##0.00\ &quot;£&quot;"/>
    <numFmt numFmtId="199" formatCode="#,##0.00\ &quot;£&quot;;[Red]\-#,##0.00\ &quot;£&quot;"/>
    <numFmt numFmtId="200" formatCode="_-* #,##0\ &quot;£&quot;_-;\-* #,##0\ &quot;£&quot;_-;_-* &quot;-&quot;\ &quot;£&quot;_-;_-@_-"/>
    <numFmt numFmtId="201" formatCode="_-* #,##0\ _£_-;\-* #,##0\ _£_-;_-* &quot;-&quot;\ _£_-;_-@_-"/>
    <numFmt numFmtId="202" formatCode="_-* #,##0.00\ &quot;£&quot;_-;\-* #,##0.00\ &quot;£&quot;_-;_-* &quot;-&quot;??\ &quot;£&quot;_-;_-@_-"/>
    <numFmt numFmtId="203" formatCode="_-* #,##0.00\ _£_-;\-* #,##0.00\ _£_-;_-* &quot;-&quot;??\ _£_-;_-@_-"/>
    <numFmt numFmtId="204" formatCode="mmm\ d&quot;, &quot;yy"/>
    <numFmt numFmtId="205" formatCode="_-* #,##0_-;\-* #,##0_-;_-* \-??_-;_-@_-"/>
    <numFmt numFmtId="206" formatCode="_(* #,##0_);_(* \(#,##0\);_(* \-??_);_(@_)"/>
    <numFmt numFmtId="207" formatCode="_-* #,##0.00_-;\-* #,##0.00_-;_-* \-??_-;_-@_-"/>
    <numFmt numFmtId="208" formatCode="_(* #,##0.00_);_(* \(#,##0.00\);_(* \-??_);_(@_)"/>
    <numFmt numFmtId="209" formatCode="_-* #,##0.0000_-;\-* #,##0.0000_-;_-* \-??_-;_-@_-"/>
    <numFmt numFmtId="210" formatCode="_(* #,##0_);_(* \(#,##0\);_(* \-_);_(@_)"/>
    <numFmt numFmtId="211" formatCode="_-* #,##0.0\ _£_-;\-* #,##0.0\ _£_-;_-* &quot;-&quot;??\ _£_-;_-@_-"/>
    <numFmt numFmtId="212" formatCode="_-* #,##0\ _£_-;\-* #,##0\ _£_-;_-* &quot;-&quot;??\ _£_-;_-@_-"/>
    <numFmt numFmtId="213" formatCode="_(* #,##0.0_);_(* \(#,##0.0\);_(* \-??_);_(@_)"/>
    <numFmt numFmtId="214" formatCode="#,##0.0"/>
    <numFmt numFmtId="215" formatCode="_(* #,##0_);_(* \(#,##0\);_(* &quot;-&quot;??_);_(@_)"/>
    <numFmt numFmtId="216" formatCode="#,##0;[Red]\(#,##0\)"/>
    <numFmt numFmtId="217" formatCode="#,##0.0;[Red]\(#,##0.0\)"/>
    <numFmt numFmtId="218" formatCode="#,##0.00;[Red]\(#,##0.00\)"/>
    <numFmt numFmtId="219" formatCode="#,##0.000;[Red]\(#,##0.000\)"/>
    <numFmt numFmtId="220" formatCode="#,##0.00;[Red]\(#,##0\)"/>
    <numFmt numFmtId="221" formatCode="#,##0.0;[Red]\(#,##0\)"/>
    <numFmt numFmtId="222" formatCode="#,##0.0_);[Red]\(#,##0.0\)"/>
    <numFmt numFmtId="223" formatCode="0.0%"/>
    <numFmt numFmtId="224" formatCode="_(* #,##0.0_);_(* \(#,##0.0\);_(* &quot;-&quot;_);_(@_)"/>
    <numFmt numFmtId="225" formatCode="_(* #,##0.00_);_(* \(#,##0.00\);_(* &quot;-&quot;_);_(@_)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204" fontId="6" fillId="0" borderId="0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205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210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10" fontId="6" fillId="0" borderId="0" xfId="0" applyNumberFormat="1" applyFont="1" applyFill="1" applyBorder="1" applyAlignment="1">
      <alignment horizontal="right"/>
    </xf>
    <xf numFmtId="210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216" fontId="6" fillId="0" borderId="0" xfId="0" applyNumberFormat="1" applyFont="1" applyFill="1" applyBorder="1" applyAlignment="1">
      <alignment/>
    </xf>
    <xf numFmtId="216" fontId="6" fillId="0" borderId="2" xfId="0" applyNumberFormat="1" applyFont="1" applyFill="1" applyBorder="1" applyAlignment="1">
      <alignment/>
    </xf>
    <xf numFmtId="216" fontId="6" fillId="0" borderId="3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216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216" fontId="6" fillId="0" borderId="0" xfId="15" applyNumberFormat="1" applyFont="1" applyFill="1" applyBorder="1" applyAlignment="1">
      <alignment horizontal="right"/>
    </xf>
    <xf numFmtId="216" fontId="6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10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16" fontId="6" fillId="0" borderId="3" xfId="0" applyNumberFormat="1" applyFont="1" applyFill="1" applyBorder="1" applyAlignment="1">
      <alignment/>
    </xf>
    <xf numFmtId="210" fontId="6" fillId="0" borderId="0" xfId="0" applyNumberFormat="1" applyFont="1" applyFill="1" applyBorder="1" applyAlignment="1" quotePrefix="1">
      <alignment horizontal="right"/>
    </xf>
    <xf numFmtId="216" fontId="6" fillId="0" borderId="4" xfId="0" applyNumberFormat="1" applyFont="1" applyFill="1" applyBorder="1" applyAlignment="1">
      <alignment/>
    </xf>
    <xf numFmtId="216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216" fontId="6" fillId="0" borderId="4" xfId="15" applyNumberFormat="1" applyFont="1" applyFill="1" applyBorder="1" applyAlignment="1">
      <alignment horizontal="right"/>
    </xf>
    <xf numFmtId="0" fontId="6" fillId="0" borderId="4" xfId="0" applyNumberFormat="1" applyFont="1" applyFill="1" applyBorder="1" applyAlignment="1">
      <alignment/>
    </xf>
    <xf numFmtId="203" fontId="6" fillId="0" borderId="0" xfId="15" applyFont="1" applyFill="1" applyBorder="1" applyAlignment="1">
      <alignment horizontal="right"/>
    </xf>
    <xf numFmtId="225" fontId="6" fillId="0" borderId="0" xfId="15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6" fillId="0" borderId="5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14" fontId="6" fillId="0" borderId="6" xfId="0" applyNumberFormat="1" applyFont="1" applyFill="1" applyBorder="1" applyAlignment="1" quotePrefix="1">
      <alignment horizontal="right"/>
    </xf>
    <xf numFmtId="0" fontId="0" fillId="0" borderId="0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0" xfId="0" applyNumberFormat="1" applyFont="1" applyAlignment="1">
      <alignment/>
    </xf>
    <xf numFmtId="3" fontId="6" fillId="0" borderId="8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209" fontId="6" fillId="0" borderId="0" xfId="0" applyNumberFormat="1" applyFont="1" applyFill="1" applyBorder="1" applyAlignment="1">
      <alignment/>
    </xf>
    <xf numFmtId="209" fontId="6" fillId="0" borderId="9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216" fontId="6" fillId="0" borderId="3" xfId="15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quotePrefix="1">
      <alignment horizontal="left"/>
    </xf>
    <xf numFmtId="0" fontId="6" fillId="0" borderId="0" xfId="0" applyNumberFormat="1" applyFont="1" applyFill="1" applyBorder="1" applyAlignment="1" quotePrefix="1">
      <alignment horizontal="left"/>
    </xf>
    <xf numFmtId="0" fontId="2" fillId="0" borderId="0" xfId="0" applyNumberFormat="1" applyFont="1" applyFill="1" applyBorder="1" applyAlignment="1" quotePrefix="1">
      <alignment horizontal="left"/>
    </xf>
    <xf numFmtId="0" fontId="6" fillId="0" borderId="0" xfId="0" applyNumberFormat="1" applyFont="1" applyFill="1" applyBorder="1" applyAlignment="1" quotePrefix="1">
      <alignment horizontal="left"/>
    </xf>
    <xf numFmtId="0" fontId="6" fillId="0" borderId="0" xfId="0" applyFont="1" applyFill="1" applyBorder="1" applyAlignment="1" quotePrefix="1">
      <alignment horizontal="left"/>
    </xf>
    <xf numFmtId="0" fontId="6" fillId="0" borderId="11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216" fontId="6" fillId="0" borderId="4" xfId="0" applyNumberFormat="1" applyFont="1" applyFill="1" applyBorder="1" applyAlignment="1">
      <alignment/>
    </xf>
    <xf numFmtId="203" fontId="6" fillId="0" borderId="0" xfId="15" applyFont="1" applyFill="1" applyBorder="1" applyAlignment="1">
      <alignment/>
    </xf>
    <xf numFmtId="216" fontId="6" fillId="0" borderId="3" xfId="15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204" fontId="6" fillId="0" borderId="13" xfId="0" applyNumberFormat="1" applyFont="1" applyFill="1" applyBorder="1" applyAlignment="1" quotePrefix="1">
      <alignment horizontal="center"/>
    </xf>
    <xf numFmtId="204" fontId="6" fillId="0" borderId="1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72294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6</xdr:row>
      <xdr:rowOff>104775</xdr:rowOff>
    </xdr:from>
    <xdr:to>
      <xdr:col>7</xdr:col>
      <xdr:colOff>0</xdr:colOff>
      <xdr:row>6</xdr:row>
      <xdr:rowOff>104775</xdr:rowOff>
    </xdr:to>
    <xdr:sp>
      <xdr:nvSpPr>
        <xdr:cNvPr id="2" name="Line 18"/>
        <xdr:cNvSpPr>
          <a:spLocks/>
        </xdr:cNvSpPr>
      </xdr:nvSpPr>
      <xdr:spPr>
        <a:xfrm>
          <a:off x="8639175" y="12954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114300</xdr:rowOff>
    </xdr:from>
    <xdr:to>
      <xdr:col>3</xdr:col>
      <xdr:colOff>695325</xdr:colOff>
      <xdr:row>6</xdr:row>
      <xdr:rowOff>114300</xdr:rowOff>
    </xdr:to>
    <xdr:sp>
      <xdr:nvSpPr>
        <xdr:cNvPr id="3" name="Line 19"/>
        <xdr:cNvSpPr>
          <a:spLocks/>
        </xdr:cNvSpPr>
      </xdr:nvSpPr>
      <xdr:spPr>
        <a:xfrm flipH="1">
          <a:off x="4867275" y="1304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I44"/>
  <sheetViews>
    <sheetView showGridLines="0" zoomScale="80" zoomScaleNormal="80" workbookViewId="0" topLeftCell="A4">
      <selection activeCell="C9" sqref="C9:D9"/>
    </sheetView>
  </sheetViews>
  <sheetFormatPr defaultColWidth="9.140625" defaultRowHeight="12.75"/>
  <cols>
    <col min="1" max="1" width="4.8515625" style="11" customWidth="1"/>
    <col min="2" max="2" width="42.140625" style="11" customWidth="1"/>
    <col min="3" max="4" width="14.00390625" style="11" customWidth="1"/>
    <col min="5" max="5" width="5.8515625" style="11" customWidth="1"/>
    <col min="6" max="6" width="15.140625" style="11" customWidth="1"/>
    <col min="7" max="7" width="15.7109375" style="11" customWidth="1"/>
    <col min="8" max="8" width="10.421875" style="11" customWidth="1"/>
    <col min="9" max="9" width="15.57421875" style="11" customWidth="1"/>
    <col min="10" max="10" width="14.00390625" style="11" customWidth="1"/>
    <col min="11" max="11" width="15.140625" style="11" customWidth="1"/>
    <col min="12" max="12" width="14.00390625" style="11" customWidth="1"/>
    <col min="13" max="16384" width="10.8515625" style="11" customWidth="1"/>
  </cols>
  <sheetData>
    <row r="1" spans="2:7" s="24" customFormat="1" ht="15.75">
      <c r="B1" s="25" t="s">
        <v>54</v>
      </c>
      <c r="C1" s="25"/>
      <c r="D1" s="25"/>
      <c r="E1" s="25"/>
      <c r="F1" s="25"/>
      <c r="G1" s="25"/>
    </row>
    <row r="2" spans="2:7" s="24" customFormat="1" ht="15.75">
      <c r="B2" s="25" t="s">
        <v>0</v>
      </c>
      <c r="C2" s="25"/>
      <c r="D2" s="25"/>
      <c r="E2" s="25"/>
      <c r="F2" s="25"/>
      <c r="G2" s="25"/>
    </row>
    <row r="3" spans="2:7" s="24" customFormat="1" ht="15.75">
      <c r="B3" s="25" t="s">
        <v>55</v>
      </c>
      <c r="C3" s="25"/>
      <c r="D3" s="25"/>
      <c r="E3" s="25"/>
      <c r="F3" s="25"/>
      <c r="G3" s="25"/>
    </row>
    <row r="4" spans="2:7" s="24" customFormat="1" ht="15.75">
      <c r="B4" s="66" t="s">
        <v>95</v>
      </c>
      <c r="C4" s="25"/>
      <c r="D4" s="25"/>
      <c r="E4" s="25"/>
      <c r="F4" s="25"/>
      <c r="G4" s="25"/>
    </row>
    <row r="5" spans="2:7" s="24" customFormat="1" ht="15.75">
      <c r="B5" s="25"/>
      <c r="C5" s="25"/>
      <c r="D5" s="25"/>
      <c r="E5" s="25"/>
      <c r="F5" s="25"/>
      <c r="G5" s="25"/>
    </row>
    <row r="6" spans="2:7" s="24" customFormat="1" ht="15.75">
      <c r="B6" s="25" t="s">
        <v>1</v>
      </c>
      <c r="C6" s="25"/>
      <c r="D6" s="25"/>
      <c r="E6" s="25"/>
      <c r="F6" s="25"/>
      <c r="G6" s="25"/>
    </row>
    <row r="7" spans="2:7" s="24" customFormat="1" ht="15.75">
      <c r="B7" s="66" t="s">
        <v>96</v>
      </c>
      <c r="C7" s="25"/>
      <c r="D7" s="25"/>
      <c r="E7" s="25"/>
      <c r="F7" s="25"/>
      <c r="G7" s="25"/>
    </row>
    <row r="8" spans="2:7" s="4" customFormat="1" ht="15">
      <c r="B8" s="3"/>
      <c r="C8" s="3"/>
      <c r="D8" s="3"/>
      <c r="E8" s="3"/>
      <c r="F8" s="3"/>
      <c r="G8" s="3"/>
    </row>
    <row r="9" spans="2:7" s="4" customFormat="1" ht="15">
      <c r="B9" s="3"/>
      <c r="C9" s="78" t="s">
        <v>2</v>
      </c>
      <c r="D9" s="78"/>
      <c r="E9" s="5"/>
      <c r="F9" s="78" t="s">
        <v>3</v>
      </c>
      <c r="G9" s="78"/>
    </row>
    <row r="10" spans="2:7" s="4" customFormat="1" ht="15">
      <c r="B10" s="3"/>
      <c r="C10" s="79" t="s">
        <v>97</v>
      </c>
      <c r="D10" s="80"/>
      <c r="E10" s="6"/>
      <c r="F10" s="79" t="s">
        <v>97</v>
      </c>
      <c r="G10" s="80"/>
    </row>
    <row r="11" spans="2:7" s="4" customFormat="1" ht="15">
      <c r="B11" s="3"/>
      <c r="C11" s="7">
        <v>2009</v>
      </c>
      <c r="D11" s="71">
        <v>2008</v>
      </c>
      <c r="E11" s="5"/>
      <c r="F11" s="7">
        <v>2009</v>
      </c>
      <c r="G11" s="71">
        <v>2008</v>
      </c>
    </row>
    <row r="12" spans="2:7" s="4" customFormat="1" ht="15">
      <c r="B12" s="3"/>
      <c r="C12" s="8" t="s">
        <v>4</v>
      </c>
      <c r="D12" s="8" t="s">
        <v>4</v>
      </c>
      <c r="E12" s="8"/>
      <c r="F12" s="8" t="s">
        <v>4</v>
      </c>
      <c r="G12" s="8" t="s">
        <v>4</v>
      </c>
    </row>
    <row r="13" spans="2:9" s="4" customFormat="1" ht="15">
      <c r="B13" s="3"/>
      <c r="C13" s="5"/>
      <c r="D13" s="5"/>
      <c r="E13" s="5"/>
      <c r="F13" s="5"/>
      <c r="G13" s="5"/>
      <c r="I13" s="9"/>
    </row>
    <row r="14" spans="2:9" s="4" customFormat="1" ht="15">
      <c r="B14" s="3" t="s">
        <v>5</v>
      </c>
      <c r="C14" s="20">
        <f>F14-136687</f>
        <v>46914</v>
      </c>
      <c r="D14" s="20">
        <v>43394</v>
      </c>
      <c r="E14" s="20"/>
      <c r="F14" s="20">
        <v>183601</v>
      </c>
      <c r="G14" s="20">
        <v>185361</v>
      </c>
      <c r="I14" s="20"/>
    </row>
    <row r="15" spans="2:9" s="4" customFormat="1" ht="15">
      <c r="B15" s="3"/>
      <c r="C15" s="20"/>
      <c r="D15" s="20"/>
      <c r="E15" s="20"/>
      <c r="F15" s="20"/>
      <c r="G15" s="20"/>
      <c r="I15" s="20"/>
    </row>
    <row r="16" spans="2:9" s="4" customFormat="1" ht="15">
      <c r="B16" s="3" t="s">
        <v>26</v>
      </c>
      <c r="C16" s="20">
        <f>F16-127148</f>
        <v>44679</v>
      </c>
      <c r="D16" s="20">
        <v>42147</v>
      </c>
      <c r="E16" s="20"/>
      <c r="F16" s="20">
        <f>125715+48067-1955</f>
        <v>171827</v>
      </c>
      <c r="G16" s="20">
        <v>176490</v>
      </c>
      <c r="I16" s="20"/>
    </row>
    <row r="17" spans="2:9" s="4" customFormat="1" ht="15">
      <c r="B17" s="3" t="s">
        <v>27</v>
      </c>
      <c r="C17" s="20">
        <f>F17-487</f>
        <v>765</v>
      </c>
      <c r="D17" s="20">
        <v>486</v>
      </c>
      <c r="E17" s="20"/>
      <c r="F17" s="20">
        <v>1252</v>
      </c>
      <c r="G17" s="20">
        <v>1327</v>
      </c>
      <c r="I17" s="20"/>
    </row>
    <row r="18" spans="2:9" s="4" customFormat="1" ht="15">
      <c r="B18" s="3"/>
      <c r="C18" s="73"/>
      <c r="D18" s="21"/>
      <c r="E18" s="20"/>
      <c r="F18" s="73"/>
      <c r="G18" s="21"/>
      <c r="I18" s="20"/>
    </row>
    <row r="19" spans="2:9" s="4" customFormat="1" ht="15">
      <c r="B19" s="3" t="s">
        <v>82</v>
      </c>
      <c r="C19" s="20">
        <f>C14-C16+C17</f>
        <v>3000</v>
      </c>
      <c r="D19" s="20">
        <f>D14-D16+D17</f>
        <v>1733</v>
      </c>
      <c r="E19" s="20"/>
      <c r="F19" s="20">
        <f>F14-F16+F17</f>
        <v>13026</v>
      </c>
      <c r="G19" s="20">
        <f>G14-G16+G17</f>
        <v>10198</v>
      </c>
      <c r="I19" s="20"/>
    </row>
    <row r="20" spans="2:9" s="4" customFormat="1" ht="15">
      <c r="B20" s="3" t="s">
        <v>28</v>
      </c>
      <c r="C20" s="20">
        <f>F20-1298</f>
        <v>657</v>
      </c>
      <c r="D20" s="20">
        <v>246</v>
      </c>
      <c r="E20" s="20"/>
      <c r="F20" s="20">
        <v>1955</v>
      </c>
      <c r="G20" s="20">
        <v>1713</v>
      </c>
      <c r="I20" s="20"/>
    </row>
    <row r="21" spans="2:9" s="4" customFormat="1" ht="15">
      <c r="B21" s="3" t="s">
        <v>30</v>
      </c>
      <c r="C21" s="20">
        <f>F21-88</f>
        <v>59</v>
      </c>
      <c r="D21" s="20">
        <v>31</v>
      </c>
      <c r="E21" s="20"/>
      <c r="F21" s="20">
        <v>147</v>
      </c>
      <c r="G21" s="20">
        <v>86</v>
      </c>
      <c r="I21" s="20"/>
    </row>
    <row r="22" spans="2:9" s="4" customFormat="1" ht="15">
      <c r="B22" s="3"/>
      <c r="C22" s="73"/>
      <c r="D22" s="21"/>
      <c r="E22" s="20"/>
      <c r="F22" s="73"/>
      <c r="G22" s="21"/>
      <c r="I22" s="20"/>
    </row>
    <row r="23" spans="2:9" s="4" customFormat="1" ht="15">
      <c r="B23" s="3" t="s">
        <v>83</v>
      </c>
      <c r="C23" s="20">
        <f>C19-C20+C21</f>
        <v>2402</v>
      </c>
      <c r="D23" s="20">
        <f>D19-D20+D21</f>
        <v>1518</v>
      </c>
      <c r="E23" s="20"/>
      <c r="F23" s="20">
        <f>F19-F20+F21</f>
        <v>11218</v>
      </c>
      <c r="G23" s="20">
        <f>G19-G20+G21</f>
        <v>8571</v>
      </c>
      <c r="I23" s="20"/>
    </row>
    <row r="24" spans="2:9" s="4" customFormat="1" ht="15">
      <c r="B24" s="3" t="s">
        <v>29</v>
      </c>
      <c r="C24" s="20">
        <f>F24-2596</f>
        <v>561</v>
      </c>
      <c r="D24" s="20">
        <v>-450</v>
      </c>
      <c r="E24" s="20"/>
      <c r="F24" s="20">
        <v>3157</v>
      </c>
      <c r="G24" s="20">
        <v>934</v>
      </c>
      <c r="I24" s="20"/>
    </row>
    <row r="25" spans="2:9" s="4" customFormat="1" ht="15">
      <c r="B25" s="3"/>
      <c r="C25" s="20"/>
      <c r="D25" s="20"/>
      <c r="E25" s="20"/>
      <c r="F25" s="20"/>
      <c r="G25" s="20"/>
      <c r="I25" s="20"/>
    </row>
    <row r="26" spans="2:9" s="4" customFormat="1" ht="15.75" thickBot="1">
      <c r="B26" s="3" t="s">
        <v>84</v>
      </c>
      <c r="C26" s="22">
        <f>C23-C24</f>
        <v>1841</v>
      </c>
      <c r="D26" s="22">
        <f>SUM(D23-D24)</f>
        <v>1968</v>
      </c>
      <c r="E26" s="20"/>
      <c r="F26" s="22">
        <f>F23-F24</f>
        <v>8061</v>
      </c>
      <c r="G26" s="22">
        <f>SUM(G23-G24)</f>
        <v>7637</v>
      </c>
      <c r="I26" s="20"/>
    </row>
    <row r="27" spans="2:9" s="4" customFormat="1" ht="15.75" thickTop="1">
      <c r="B27" s="3"/>
      <c r="C27" s="20"/>
      <c r="D27" s="20"/>
      <c r="E27" s="20"/>
      <c r="F27" s="20"/>
      <c r="G27" s="20"/>
      <c r="I27" s="20"/>
    </row>
    <row r="28" spans="2:9" s="4" customFormat="1" ht="15">
      <c r="B28" s="3"/>
      <c r="C28" s="20"/>
      <c r="D28" s="20"/>
      <c r="E28" s="20"/>
      <c r="F28" s="20"/>
      <c r="G28" s="20"/>
      <c r="I28" s="20"/>
    </row>
    <row r="29" spans="2:9" s="4" customFormat="1" ht="15">
      <c r="B29" s="3" t="s">
        <v>31</v>
      </c>
      <c r="C29" s="20"/>
      <c r="D29" s="20"/>
      <c r="E29" s="20"/>
      <c r="F29" s="20"/>
      <c r="G29" s="20"/>
      <c r="I29" s="20"/>
    </row>
    <row r="30" spans="2:9" s="4" customFormat="1" ht="15">
      <c r="B30" s="3" t="s">
        <v>32</v>
      </c>
      <c r="C30" s="20">
        <f>F30-6220</f>
        <v>1841</v>
      </c>
      <c r="D30" s="20">
        <v>1990</v>
      </c>
      <c r="E30" s="20"/>
      <c r="F30" s="20">
        <v>8061</v>
      </c>
      <c r="G30" s="20">
        <v>7660</v>
      </c>
      <c r="I30" s="20"/>
    </row>
    <row r="31" spans="2:9" s="4" customFormat="1" ht="15">
      <c r="B31" s="3" t="s">
        <v>33</v>
      </c>
      <c r="C31" s="20">
        <f>F31-0</f>
        <v>0</v>
      </c>
      <c r="D31" s="20">
        <v>-22</v>
      </c>
      <c r="E31" s="20"/>
      <c r="F31" s="20">
        <v>0</v>
      </c>
      <c r="G31" s="20">
        <v>-23</v>
      </c>
      <c r="I31" s="20"/>
    </row>
    <row r="32" spans="2:9" s="4" customFormat="1" ht="15.75" thickBot="1">
      <c r="B32" s="3" t="s">
        <v>75</v>
      </c>
      <c r="C32" s="22">
        <f>+C30+C31</f>
        <v>1841</v>
      </c>
      <c r="D32" s="22">
        <f>+D30+D31</f>
        <v>1968</v>
      </c>
      <c r="E32" s="20"/>
      <c r="F32" s="22">
        <f>+F30+F31</f>
        <v>8061</v>
      </c>
      <c r="G32" s="22">
        <f>+G30+G31</f>
        <v>7637</v>
      </c>
      <c r="I32" s="20"/>
    </row>
    <row r="33" spans="2:7" s="4" customFormat="1" ht="15.75" thickTop="1">
      <c r="B33" s="3"/>
      <c r="C33" s="20"/>
      <c r="D33" s="20"/>
      <c r="E33" s="20"/>
      <c r="F33" s="20"/>
      <c r="G33" s="20"/>
    </row>
    <row r="34" spans="2:7" s="4" customFormat="1" ht="15">
      <c r="B34" s="3"/>
      <c r="C34" s="20"/>
      <c r="D34" s="20"/>
      <c r="E34" s="20"/>
      <c r="F34" s="20"/>
      <c r="G34" s="20"/>
    </row>
    <row r="35" spans="3:7" s="4" customFormat="1" ht="15">
      <c r="C35" s="20"/>
      <c r="D35" s="20"/>
      <c r="E35" s="20"/>
      <c r="F35" s="20"/>
      <c r="G35" s="20"/>
    </row>
    <row r="36" spans="3:7" s="4" customFormat="1" ht="15">
      <c r="C36" s="20"/>
      <c r="D36" s="20"/>
      <c r="E36" s="20"/>
      <c r="F36" s="20"/>
      <c r="G36" s="20"/>
    </row>
    <row r="37" spans="2:7" s="4" customFormat="1" ht="15">
      <c r="B37" s="3" t="s">
        <v>34</v>
      </c>
      <c r="C37" s="20"/>
      <c r="D37" s="20"/>
      <c r="E37" s="20"/>
      <c r="F37" s="20"/>
      <c r="G37" s="20"/>
    </row>
    <row r="38" spans="2:7" s="4" customFormat="1" ht="15">
      <c r="B38" s="3" t="s">
        <v>69</v>
      </c>
      <c r="C38" s="45">
        <f>C30/40059*100</f>
        <v>4.595721311066177</v>
      </c>
      <c r="D38" s="46">
        <f>D30/40059*100</f>
        <v>4.96767268279288</v>
      </c>
      <c r="E38" s="45"/>
      <c r="F38" s="74">
        <f>F30/40059*100</f>
        <v>20.122818842207742</v>
      </c>
      <c r="G38" s="46">
        <f>G30/40059*100</f>
        <v>19.121795351856015</v>
      </c>
    </row>
    <row r="39" spans="2:7" s="4" customFormat="1" ht="15">
      <c r="B39" s="3"/>
      <c r="C39" s="10"/>
      <c r="D39" s="10"/>
      <c r="E39" s="10"/>
      <c r="F39" s="10"/>
      <c r="G39" s="10"/>
    </row>
    <row r="40" spans="2:9" s="4" customFormat="1" ht="15">
      <c r="B40" s="3"/>
      <c r="C40" s="10"/>
      <c r="D40" s="10"/>
      <c r="E40" s="10"/>
      <c r="F40" s="10"/>
      <c r="G40" s="10"/>
      <c r="H40" s="3"/>
      <c r="I40" s="3"/>
    </row>
    <row r="41" spans="2:9" s="4" customFormat="1" ht="15">
      <c r="B41" s="3"/>
      <c r="C41" s="3"/>
      <c r="D41" s="3"/>
      <c r="E41" s="3"/>
      <c r="F41" s="3"/>
      <c r="G41" s="3"/>
      <c r="H41" s="3"/>
      <c r="I41" s="3"/>
    </row>
    <row r="42" spans="2:9" s="4" customFormat="1" ht="15">
      <c r="B42" s="3"/>
      <c r="C42" s="3"/>
      <c r="D42" s="3"/>
      <c r="E42" s="3"/>
      <c r="F42" s="3"/>
      <c r="G42" s="3"/>
      <c r="H42" s="3"/>
      <c r="I42" s="3"/>
    </row>
    <row r="43" spans="2:7" s="4" customFormat="1" ht="15">
      <c r="B43" s="3" t="s">
        <v>70</v>
      </c>
      <c r="C43" s="3"/>
      <c r="D43" s="3"/>
      <c r="E43" s="3"/>
      <c r="F43" s="3"/>
      <c r="G43" s="3"/>
    </row>
    <row r="44" spans="2:7" s="4" customFormat="1" ht="15">
      <c r="B44" s="67" t="s">
        <v>87</v>
      </c>
      <c r="C44" s="3"/>
      <c r="D44" s="3"/>
      <c r="E44" s="3"/>
      <c r="F44" s="3"/>
      <c r="G44" s="3"/>
    </row>
  </sheetData>
  <mergeCells count="4">
    <mergeCell ref="C9:D9"/>
    <mergeCell ref="F9:G9"/>
    <mergeCell ref="C10:D10"/>
    <mergeCell ref="F10:G10"/>
  </mergeCells>
  <printOptions/>
  <pageMargins left="0.3937007874015748" right="0.3937007874015748" top="0.984251968503937" bottom="0.984251968503937" header="0.5118110236220472" footer="0.5118110236220472"/>
  <pageSetup cellComments="atEnd"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S65"/>
  <sheetViews>
    <sheetView tabSelected="1" zoomScale="80" zoomScaleNormal="80" zoomScaleSheetLayoutView="100" workbookViewId="0" topLeftCell="A1">
      <selection activeCell="D18" sqref="D18"/>
    </sheetView>
  </sheetViews>
  <sheetFormatPr defaultColWidth="9.140625" defaultRowHeight="12.75"/>
  <cols>
    <col min="1" max="1" width="4.8515625" style="48" customWidth="1"/>
    <col min="2" max="2" width="3.8515625" style="48" customWidth="1"/>
    <col min="3" max="3" width="49.7109375" style="48" customWidth="1"/>
    <col min="4" max="4" width="20.7109375" style="63" customWidth="1"/>
    <col min="5" max="5" width="1.28515625" style="48" customWidth="1"/>
    <col min="6" max="6" width="20.7109375" style="63" customWidth="1"/>
    <col min="7" max="7" width="13.00390625" style="48" customWidth="1"/>
    <col min="8" max="16384" width="10.8515625" style="48" customWidth="1"/>
  </cols>
  <sheetData>
    <row r="1" spans="1:253" s="47" customFormat="1" ht="15.75">
      <c r="A1" s="2"/>
      <c r="B1" s="2" t="s">
        <v>54</v>
      </c>
      <c r="C1" s="2"/>
      <c r="D1" s="26"/>
      <c r="E1" s="2"/>
      <c r="F1" s="26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</row>
    <row r="2" spans="1:253" s="47" customFormat="1" ht="15.75">
      <c r="A2" s="2"/>
      <c r="B2" s="2" t="s">
        <v>0</v>
      </c>
      <c r="C2" s="2"/>
      <c r="D2" s="26"/>
      <c r="E2" s="2"/>
      <c r="F2" s="26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spans="1:253" s="47" customFormat="1" ht="15.75">
      <c r="A3" s="2"/>
      <c r="B3" s="2"/>
      <c r="C3" s="2"/>
      <c r="D3" s="26"/>
      <c r="E3" s="2"/>
      <c r="F3" s="26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</row>
    <row r="4" spans="1:253" s="47" customFormat="1" ht="15.75">
      <c r="A4" s="2"/>
      <c r="B4" s="2" t="s">
        <v>6</v>
      </c>
      <c r="C4" s="2"/>
      <c r="D4" s="26"/>
      <c r="E4" s="2"/>
      <c r="F4" s="26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</row>
    <row r="5" spans="1:253" s="47" customFormat="1" ht="15.75">
      <c r="A5" s="2"/>
      <c r="B5" s="68" t="s">
        <v>98</v>
      </c>
      <c r="C5" s="2"/>
      <c r="D5" s="26"/>
      <c r="E5" s="2"/>
      <c r="F5" s="26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</row>
    <row r="6" spans="1:253" s="47" customFormat="1" ht="15.75">
      <c r="A6" s="2"/>
      <c r="B6" s="2"/>
      <c r="C6" s="2"/>
      <c r="D6" s="26"/>
      <c r="E6" s="2"/>
      <c r="F6" s="76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</row>
    <row r="7" spans="1:253" ht="15">
      <c r="A7" s="1"/>
      <c r="C7" s="3"/>
      <c r="D7" s="49" t="s">
        <v>7</v>
      </c>
      <c r="E7" s="3"/>
      <c r="F7" s="49" t="s">
        <v>8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</row>
    <row r="8" spans="1:253" ht="15">
      <c r="A8" s="1"/>
      <c r="B8" s="3"/>
      <c r="C8" s="3"/>
      <c r="D8" s="51" t="s">
        <v>99</v>
      </c>
      <c r="E8" s="3"/>
      <c r="F8" s="51" t="s">
        <v>88</v>
      </c>
      <c r="G8" s="52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</row>
    <row r="9" spans="1:253" ht="15">
      <c r="A9" s="1"/>
      <c r="B9" s="3"/>
      <c r="C9" s="3"/>
      <c r="D9" s="53" t="s">
        <v>4</v>
      </c>
      <c r="E9" s="3"/>
      <c r="F9" s="53" t="s">
        <v>4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</row>
    <row r="10" spans="1:253" ht="15">
      <c r="A10" s="1"/>
      <c r="B10" s="3"/>
      <c r="C10" s="3"/>
      <c r="D10" s="54"/>
      <c r="E10" s="3"/>
      <c r="F10" s="77" t="s">
        <v>107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</row>
    <row r="11" spans="1:253" ht="15">
      <c r="A11" s="1"/>
      <c r="B11" s="3" t="s">
        <v>36</v>
      </c>
      <c r="C11" s="3"/>
      <c r="D11" s="54"/>
      <c r="E11" s="3"/>
      <c r="F11" s="54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</row>
    <row r="12" spans="1:253" ht="15">
      <c r="A12" s="1"/>
      <c r="B12" s="3"/>
      <c r="C12" s="3"/>
      <c r="D12" s="54"/>
      <c r="E12" s="3"/>
      <c r="F12" s="54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</row>
    <row r="13" spans="1:253" ht="15">
      <c r="A13" s="1"/>
      <c r="B13" s="3" t="s">
        <v>37</v>
      </c>
      <c r="C13" s="3"/>
      <c r="D13" s="54"/>
      <c r="E13" s="3"/>
      <c r="F13" s="54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</row>
    <row r="14" spans="1:253" ht="15">
      <c r="A14" s="1"/>
      <c r="B14" s="3" t="s">
        <v>9</v>
      </c>
      <c r="C14" s="3"/>
      <c r="D14" s="54">
        <v>24836</v>
      </c>
      <c r="E14" s="3"/>
      <c r="F14" s="54">
        <f>20462+4956</f>
        <v>25418</v>
      </c>
      <c r="G14" s="54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</row>
    <row r="15" spans="1:253" ht="15">
      <c r="A15" s="1"/>
      <c r="B15" s="3" t="s">
        <v>35</v>
      </c>
      <c r="C15" s="3"/>
      <c r="D15" s="54">
        <v>0</v>
      </c>
      <c r="E15" s="3"/>
      <c r="F15" s="54">
        <v>0</v>
      </c>
      <c r="G15" s="54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</row>
    <row r="16" spans="1:253" ht="15">
      <c r="A16" s="1"/>
      <c r="B16" s="55" t="s">
        <v>76</v>
      </c>
      <c r="C16" s="3"/>
      <c r="D16" s="54">
        <v>0</v>
      </c>
      <c r="E16" s="3"/>
      <c r="F16" s="54">
        <v>0</v>
      </c>
      <c r="G16" s="54"/>
      <c r="H16" s="64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</row>
    <row r="17" spans="1:253" ht="15">
      <c r="A17" s="1"/>
      <c r="B17" s="3" t="s">
        <v>77</v>
      </c>
      <c r="C17" s="3"/>
      <c r="D17" s="54">
        <f>1954+103</f>
        <v>2057</v>
      </c>
      <c r="E17" s="3"/>
      <c r="F17" s="54">
        <v>2129</v>
      </c>
      <c r="G17" s="54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</row>
    <row r="18" spans="1:253" ht="15">
      <c r="A18" s="1"/>
      <c r="B18" s="3" t="s">
        <v>78</v>
      </c>
      <c r="C18" s="3"/>
      <c r="D18" s="54">
        <f>23+1000</f>
        <v>1023</v>
      </c>
      <c r="E18" s="3"/>
      <c r="F18" s="54">
        <f>25</f>
        <v>25</v>
      </c>
      <c r="G18" s="54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</row>
    <row r="19" spans="1:253" ht="15">
      <c r="A19" s="1"/>
      <c r="B19" s="3" t="s">
        <v>24</v>
      </c>
      <c r="C19" s="3"/>
      <c r="D19" s="54">
        <v>2268</v>
      </c>
      <c r="E19" s="3"/>
      <c r="F19" s="54">
        <v>1661</v>
      </c>
      <c r="G19" s="54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</row>
    <row r="20" spans="1:253" ht="15">
      <c r="A20" s="1"/>
      <c r="B20" s="3"/>
      <c r="C20" s="3"/>
      <c r="D20" s="56">
        <f>SUM(D14:D19)</f>
        <v>30184</v>
      </c>
      <c r="E20" s="3"/>
      <c r="F20" s="56">
        <f>SUM(F14:F19)</f>
        <v>29233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</row>
    <row r="21" spans="1:253" ht="15">
      <c r="A21" s="1"/>
      <c r="B21" s="3"/>
      <c r="C21" s="3"/>
      <c r="D21" s="54"/>
      <c r="E21" s="3"/>
      <c r="F21" s="54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</row>
    <row r="22" spans="1:253" ht="15">
      <c r="A22" s="1"/>
      <c r="B22" s="3" t="s">
        <v>10</v>
      </c>
      <c r="C22" s="3"/>
      <c r="D22" s="54"/>
      <c r="E22" s="3"/>
      <c r="F22" s="54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</row>
    <row r="23" spans="1:253" ht="15">
      <c r="A23" s="1"/>
      <c r="B23" s="3" t="s">
        <v>89</v>
      </c>
      <c r="C23" s="3"/>
      <c r="D23" s="54">
        <v>0</v>
      </c>
      <c r="E23" s="3"/>
      <c r="F23" s="54">
        <f>2180</f>
        <v>2180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</row>
    <row r="24" spans="1:253" ht="15">
      <c r="A24" s="1"/>
      <c r="B24" s="3" t="s">
        <v>11</v>
      </c>
      <c r="C24" s="11"/>
      <c r="D24" s="54">
        <v>32285</v>
      </c>
      <c r="E24" s="11"/>
      <c r="F24" s="54">
        <v>40472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</row>
    <row r="25" spans="1:253" ht="15">
      <c r="A25" s="1"/>
      <c r="B25" s="3" t="s">
        <v>12</v>
      </c>
      <c r="C25" s="11"/>
      <c r="D25" s="54">
        <v>30730</v>
      </c>
      <c r="E25" s="11"/>
      <c r="F25" s="54">
        <f>34340</f>
        <v>34340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</row>
    <row r="26" spans="1:253" ht="15">
      <c r="A26" s="1"/>
      <c r="B26" s="3" t="s">
        <v>48</v>
      </c>
      <c r="C26" s="11"/>
      <c r="D26" s="54">
        <v>7573</v>
      </c>
      <c r="E26" s="11"/>
      <c r="F26" s="54">
        <f>7327</f>
        <v>7327</v>
      </c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</row>
    <row r="27" spans="1:253" ht="15">
      <c r="A27" s="1"/>
      <c r="B27" s="3" t="s">
        <v>25</v>
      </c>
      <c r="C27" s="11"/>
      <c r="D27" s="54">
        <v>148</v>
      </c>
      <c r="E27" s="11"/>
      <c r="F27" s="54">
        <f>1218</f>
        <v>1218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</row>
    <row r="28" spans="1:253" ht="15">
      <c r="A28" s="1"/>
      <c r="B28" s="3" t="s">
        <v>13</v>
      </c>
      <c r="C28" s="11"/>
      <c r="D28" s="54">
        <v>24705</v>
      </c>
      <c r="E28" s="11"/>
      <c r="F28" s="54">
        <f>12119</f>
        <v>12119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</row>
    <row r="29" spans="1:253" ht="15">
      <c r="A29" s="1"/>
      <c r="B29" s="3"/>
      <c r="C29" s="3"/>
      <c r="D29" s="56">
        <f>SUM(D23:D28)</f>
        <v>95441</v>
      </c>
      <c r="E29" s="3"/>
      <c r="F29" s="56">
        <f>SUM(F23:F28)</f>
        <v>97656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</row>
    <row r="30" spans="1:253" ht="15.75" thickBot="1">
      <c r="A30" s="1"/>
      <c r="B30" s="3" t="s">
        <v>38</v>
      </c>
      <c r="C30" s="3"/>
      <c r="D30" s="57">
        <f>+D20+D29</f>
        <v>125625</v>
      </c>
      <c r="E30" s="3"/>
      <c r="F30" s="57">
        <f>+F20+F29</f>
        <v>126889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</row>
    <row r="31" spans="1:253" ht="15">
      <c r="A31" s="1"/>
      <c r="B31" s="3"/>
      <c r="C31" s="3"/>
      <c r="D31" s="54"/>
      <c r="E31" s="3"/>
      <c r="F31" s="54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</row>
    <row r="32" spans="1:253" ht="15">
      <c r="A32" s="1"/>
      <c r="B32" s="3"/>
      <c r="C32" s="3"/>
      <c r="D32" s="54"/>
      <c r="E32" s="3"/>
      <c r="F32" s="54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</row>
    <row r="33" spans="1:253" ht="15">
      <c r="A33" s="1"/>
      <c r="B33" s="3" t="s">
        <v>39</v>
      </c>
      <c r="C33" s="3"/>
      <c r="D33" s="54"/>
      <c r="E33" s="3"/>
      <c r="F33" s="54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</row>
    <row r="34" spans="1:253" ht="15">
      <c r="A34" s="1"/>
      <c r="B34" s="3"/>
      <c r="C34" s="3"/>
      <c r="D34" s="54"/>
      <c r="E34" s="3"/>
      <c r="F34" s="54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</row>
    <row r="35" spans="1:253" ht="15">
      <c r="A35" s="1"/>
      <c r="B35" s="3" t="s">
        <v>40</v>
      </c>
      <c r="C35" s="3"/>
      <c r="D35" s="54"/>
      <c r="E35" s="3"/>
      <c r="F35" s="54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</row>
    <row r="36" spans="1:253" ht="15">
      <c r="A36" s="1"/>
      <c r="B36" s="3" t="s">
        <v>16</v>
      </c>
      <c r="C36" s="3"/>
      <c r="D36" s="54">
        <v>40059</v>
      </c>
      <c r="E36" s="3"/>
      <c r="F36" s="54">
        <v>40059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</row>
    <row r="37" spans="1:253" ht="15">
      <c r="A37" s="1"/>
      <c r="B37" s="3" t="s">
        <v>41</v>
      </c>
      <c r="C37" s="3"/>
      <c r="D37" s="20">
        <v>-142</v>
      </c>
      <c r="E37" s="3"/>
      <c r="F37" s="20">
        <v>-56</v>
      </c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</row>
    <row r="38" spans="1:253" ht="15">
      <c r="A38" s="1"/>
      <c r="B38" s="3" t="s">
        <v>49</v>
      </c>
      <c r="C38" s="3"/>
      <c r="D38" s="59">
        <v>31666</v>
      </c>
      <c r="E38" s="3"/>
      <c r="F38" s="59">
        <f>27611</f>
        <v>27611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</row>
    <row r="39" spans="1:253" ht="15">
      <c r="A39" s="1"/>
      <c r="B39" s="3"/>
      <c r="C39" s="3"/>
      <c r="D39" s="54">
        <f>SUM(D36:D38)</f>
        <v>71583</v>
      </c>
      <c r="E39" s="3"/>
      <c r="F39" s="54">
        <f>SUM(F36:F38)</f>
        <v>67614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</row>
    <row r="40" spans="1:253" ht="15">
      <c r="A40" s="1"/>
      <c r="B40" s="3" t="s">
        <v>33</v>
      </c>
      <c r="C40" s="3"/>
      <c r="D40" s="54">
        <v>0</v>
      </c>
      <c r="E40" s="3"/>
      <c r="F40" s="54">
        <v>15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</row>
    <row r="41" spans="1:253" ht="15">
      <c r="A41" s="1"/>
      <c r="B41" s="3" t="s">
        <v>42</v>
      </c>
      <c r="C41" s="3"/>
      <c r="D41" s="56">
        <f>+D39+D40</f>
        <v>71583</v>
      </c>
      <c r="E41" s="3"/>
      <c r="F41" s="56">
        <f>+F39+F40</f>
        <v>67629</v>
      </c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</row>
    <row r="42" spans="1:253" ht="15">
      <c r="A42" s="1"/>
      <c r="B42" s="3"/>
      <c r="C42" s="3"/>
      <c r="D42" s="54"/>
      <c r="E42" s="3"/>
      <c r="F42" s="54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</row>
    <row r="43" spans="1:253" ht="15">
      <c r="A43" s="1"/>
      <c r="B43" s="3" t="s">
        <v>43</v>
      </c>
      <c r="C43" s="3"/>
      <c r="D43" s="54"/>
      <c r="E43" s="3"/>
      <c r="F43" s="54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</row>
    <row r="44" spans="1:253" ht="15">
      <c r="A44" s="1"/>
      <c r="B44" s="3" t="s">
        <v>50</v>
      </c>
      <c r="C44" s="3"/>
      <c r="D44" s="54">
        <v>9330</v>
      </c>
      <c r="E44" s="3"/>
      <c r="F44" s="54">
        <v>3586</v>
      </c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</row>
    <row r="45" spans="1:253" ht="15">
      <c r="A45" s="1"/>
      <c r="B45" s="3" t="s">
        <v>52</v>
      </c>
      <c r="C45" s="3"/>
      <c r="D45" s="54">
        <v>1166</v>
      </c>
      <c r="E45" s="3"/>
      <c r="F45" s="54">
        <v>1052</v>
      </c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</row>
    <row r="46" spans="1:253" ht="15">
      <c r="A46" s="1"/>
      <c r="B46" s="3"/>
      <c r="C46" s="3"/>
      <c r="D46" s="56">
        <f>SUM(D44:D45)</f>
        <v>10496</v>
      </c>
      <c r="E46" s="3"/>
      <c r="F46" s="56">
        <f>SUM(F44:F45)</f>
        <v>4638</v>
      </c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</row>
    <row r="47" spans="1:253" ht="15">
      <c r="A47" s="1"/>
      <c r="B47" s="3"/>
      <c r="C47" s="3"/>
      <c r="D47" s="54"/>
      <c r="E47" s="3"/>
      <c r="F47" s="54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</row>
    <row r="48" spans="1:253" ht="15">
      <c r="A48" s="1"/>
      <c r="B48" s="3" t="s">
        <v>14</v>
      </c>
      <c r="C48" s="3"/>
      <c r="D48" s="54"/>
      <c r="E48" s="3"/>
      <c r="F48" s="54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</row>
    <row r="49" spans="1:253" ht="15">
      <c r="A49" s="1"/>
      <c r="B49" s="3" t="s">
        <v>15</v>
      </c>
      <c r="C49" s="11"/>
      <c r="D49" s="54">
        <v>10717</v>
      </c>
      <c r="E49" s="11"/>
      <c r="F49" s="54">
        <f>15424</f>
        <v>15424</v>
      </c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</row>
    <row r="50" spans="1:253" ht="15">
      <c r="A50" s="1"/>
      <c r="B50" s="3" t="s">
        <v>44</v>
      </c>
      <c r="C50" s="11"/>
      <c r="D50" s="54">
        <v>16396</v>
      </c>
      <c r="E50" s="11"/>
      <c r="F50" s="54">
        <f>15237</f>
        <v>15237</v>
      </c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</row>
    <row r="51" spans="1:253" ht="15">
      <c r="A51" s="1"/>
      <c r="B51" s="3" t="s">
        <v>50</v>
      </c>
      <c r="C51" s="11"/>
      <c r="D51" s="54">
        <v>15570</v>
      </c>
      <c r="E51" s="11"/>
      <c r="F51" s="54">
        <f>23131</f>
        <v>23131</v>
      </c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</row>
    <row r="52" spans="1:253" ht="15">
      <c r="A52" s="1"/>
      <c r="B52" s="3" t="s">
        <v>51</v>
      </c>
      <c r="C52" s="11"/>
      <c r="D52" s="54">
        <v>863</v>
      </c>
      <c r="E52" s="11"/>
      <c r="F52" s="54">
        <f>830</f>
        <v>830</v>
      </c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</row>
    <row r="53" spans="1:253" ht="15">
      <c r="A53" s="1"/>
      <c r="B53" s="3"/>
      <c r="C53" s="3"/>
      <c r="D53" s="56">
        <f>SUM(D49:D52)</f>
        <v>43546</v>
      </c>
      <c r="E53" s="3"/>
      <c r="F53" s="56">
        <f>SUM(F49:F52)</f>
        <v>54622</v>
      </c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</row>
    <row r="54" spans="1:253" ht="15">
      <c r="A54" s="1"/>
      <c r="B54" s="3" t="s">
        <v>53</v>
      </c>
      <c r="C54" s="3"/>
      <c r="D54" s="56">
        <f>+D46+D53</f>
        <v>54042</v>
      </c>
      <c r="E54" s="3"/>
      <c r="F54" s="56">
        <f>+F46+F53</f>
        <v>59260</v>
      </c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</row>
    <row r="55" spans="1:253" ht="15.75" thickBot="1">
      <c r="A55" s="1"/>
      <c r="B55" s="3" t="s">
        <v>45</v>
      </c>
      <c r="C55" s="3"/>
      <c r="D55" s="58">
        <f>+D41+D54</f>
        <v>125625</v>
      </c>
      <c r="E55" s="3"/>
      <c r="F55" s="58">
        <f>+F41+F54</f>
        <v>126889</v>
      </c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</row>
    <row r="56" spans="1:253" ht="15">
      <c r="A56" s="1"/>
      <c r="B56" s="3"/>
      <c r="C56" s="3"/>
      <c r="D56" s="54"/>
      <c r="E56" s="3"/>
      <c r="F56" s="54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</row>
    <row r="57" spans="1:253" ht="15">
      <c r="A57" s="1"/>
      <c r="B57" s="3"/>
      <c r="C57" s="3"/>
      <c r="D57" s="54"/>
      <c r="E57" s="3"/>
      <c r="F57" s="54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</row>
    <row r="58" spans="1:253" ht="15">
      <c r="A58" s="1"/>
      <c r="B58" s="3" t="s">
        <v>46</v>
      </c>
      <c r="C58" s="3"/>
      <c r="D58" s="11"/>
      <c r="E58" s="3"/>
      <c r="F58" s="11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</row>
    <row r="59" spans="1:253" ht="15.75" thickBot="1">
      <c r="A59" s="1"/>
      <c r="B59" s="3" t="s">
        <v>47</v>
      </c>
      <c r="C59" s="3"/>
      <c r="D59" s="61">
        <f>+D41/D36</f>
        <v>1.7869392645847375</v>
      </c>
      <c r="E59" s="3"/>
      <c r="F59" s="61">
        <f>+F41/F36</f>
        <v>1.6882348535909533</v>
      </c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</row>
    <row r="60" spans="1:253" ht="15">
      <c r="A60" s="1"/>
      <c r="B60" s="3"/>
      <c r="C60" s="3"/>
      <c r="D60" s="60"/>
      <c r="E60" s="3"/>
      <c r="F60" s="6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</row>
    <row r="61" spans="1:253" ht="15">
      <c r="A61" s="1"/>
      <c r="B61" s="3"/>
      <c r="C61" s="3"/>
      <c r="D61" s="60"/>
      <c r="E61" s="3"/>
      <c r="F61" s="6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</row>
    <row r="62" spans="1:253" ht="15">
      <c r="A62" s="1"/>
      <c r="B62" s="3"/>
      <c r="C62" s="3"/>
      <c r="D62" s="54"/>
      <c r="E62" s="3"/>
      <c r="F62" s="54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/>
    </row>
    <row r="63" spans="1:253" ht="15">
      <c r="A63" s="1"/>
      <c r="B63" s="3" t="s">
        <v>71</v>
      </c>
      <c r="C63" s="3"/>
      <c r="D63" s="54"/>
      <c r="E63" s="3"/>
      <c r="F63" s="54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</row>
    <row r="64" spans="1:253" ht="15">
      <c r="A64" s="1"/>
      <c r="B64" s="67" t="s">
        <v>90</v>
      </c>
      <c r="C64" s="3"/>
      <c r="D64" s="54"/>
      <c r="E64" s="3"/>
      <c r="F64" s="54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</row>
    <row r="65" spans="2:6" ht="14.25">
      <c r="B65" s="11"/>
      <c r="C65" s="11"/>
      <c r="D65" s="62"/>
      <c r="E65" s="11"/>
      <c r="F65" s="62"/>
    </row>
  </sheetData>
  <printOptions horizontalCentered="1"/>
  <pageMargins left="0.1968503937007874" right="0.1968503937007874" top="0.7874015748031497" bottom="0.5905511811023623" header="0.5118110236220472" footer="0"/>
  <pageSetup cellComments="atEnd"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44"/>
  <sheetViews>
    <sheetView view="pageBreakPreview" zoomScale="75" zoomScaleNormal="80" zoomScaleSheetLayoutView="75" workbookViewId="0" topLeftCell="A1">
      <selection activeCell="E29" sqref="E29"/>
    </sheetView>
  </sheetViews>
  <sheetFormatPr defaultColWidth="9.140625" defaultRowHeight="12.75"/>
  <cols>
    <col min="1" max="1" width="4.8515625" style="19" customWidth="1"/>
    <col min="2" max="2" width="4.00390625" style="19" customWidth="1"/>
    <col min="3" max="3" width="63.57421875" style="19" customWidth="1"/>
    <col min="4" max="4" width="16.57421875" style="19" customWidth="1"/>
    <col min="5" max="5" width="19.421875" style="19" customWidth="1"/>
    <col min="6" max="6" width="17.28125" style="19" customWidth="1"/>
    <col min="7" max="8" width="14.00390625" style="19" customWidth="1"/>
    <col min="9" max="9" width="10.8515625" style="19" customWidth="1"/>
    <col min="10" max="10" width="12.421875" style="19" customWidth="1"/>
    <col min="11" max="16384" width="10.8515625" style="19" customWidth="1"/>
  </cols>
  <sheetData>
    <row r="1" spans="1:7" s="27" customFormat="1" ht="15.75">
      <c r="A1" s="2"/>
      <c r="B1" s="2" t="s">
        <v>54</v>
      </c>
      <c r="C1" s="2"/>
      <c r="D1" s="2"/>
      <c r="E1" s="2"/>
      <c r="F1" s="2"/>
      <c r="G1" s="2"/>
    </row>
    <row r="2" spans="1:7" s="27" customFormat="1" ht="15.75">
      <c r="A2" s="2"/>
      <c r="B2" s="2" t="s">
        <v>0</v>
      </c>
      <c r="C2" s="2"/>
      <c r="D2" s="2"/>
      <c r="E2" s="2"/>
      <c r="F2" s="2"/>
      <c r="G2" s="2"/>
    </row>
    <row r="3" spans="1:7" s="27" customFormat="1" ht="15.75">
      <c r="A3" s="2"/>
      <c r="B3" s="2"/>
      <c r="C3" s="2"/>
      <c r="D3" s="2"/>
      <c r="E3" s="18"/>
      <c r="F3" s="41"/>
      <c r="G3" s="2"/>
    </row>
    <row r="4" spans="1:7" s="27" customFormat="1" ht="15.75">
      <c r="A4" s="2"/>
      <c r="B4" s="2" t="s">
        <v>17</v>
      </c>
      <c r="C4" s="2"/>
      <c r="D4" s="2"/>
      <c r="E4" s="2"/>
      <c r="F4" s="2"/>
      <c r="G4" s="2"/>
    </row>
    <row r="5" spans="1:7" s="27" customFormat="1" ht="15.75">
      <c r="A5" s="2"/>
      <c r="B5" s="68" t="s">
        <v>100</v>
      </c>
      <c r="C5" s="2"/>
      <c r="D5" s="2"/>
      <c r="E5" s="2"/>
      <c r="F5" s="2"/>
      <c r="G5" s="2"/>
    </row>
    <row r="6" spans="1:7" s="31" customFormat="1" ht="15">
      <c r="A6" s="23"/>
      <c r="B6" s="23"/>
      <c r="C6" s="23"/>
      <c r="D6" s="23"/>
      <c r="E6" s="23"/>
      <c r="F6" s="23"/>
      <c r="G6" s="23"/>
    </row>
    <row r="7" spans="1:9" s="31" customFormat="1" ht="15">
      <c r="A7" s="23"/>
      <c r="B7" s="23"/>
      <c r="C7" s="23"/>
      <c r="D7" s="81" t="s">
        <v>59</v>
      </c>
      <c r="E7" s="81"/>
      <c r="F7" s="81"/>
      <c r="G7" s="81"/>
      <c r="H7" s="30" t="s">
        <v>60</v>
      </c>
      <c r="I7" s="30" t="s">
        <v>62</v>
      </c>
    </row>
    <row r="8" spans="1:9" s="31" customFormat="1" ht="15">
      <c r="A8" s="23"/>
      <c r="B8" s="23"/>
      <c r="C8" s="23"/>
      <c r="D8" s="41"/>
      <c r="E8" s="42" t="s">
        <v>58</v>
      </c>
      <c r="F8" s="30" t="s">
        <v>57</v>
      </c>
      <c r="G8" s="41"/>
      <c r="H8" s="30" t="s">
        <v>61</v>
      </c>
      <c r="I8" s="30" t="s">
        <v>63</v>
      </c>
    </row>
    <row r="9" spans="1:7" s="31" customFormat="1" ht="15">
      <c r="A9" s="23"/>
      <c r="B9" s="23"/>
      <c r="C9" s="23"/>
      <c r="D9" s="30" t="s">
        <v>18</v>
      </c>
      <c r="E9" s="30" t="s">
        <v>19</v>
      </c>
      <c r="F9" s="30" t="s">
        <v>56</v>
      </c>
      <c r="G9" s="30"/>
    </row>
    <row r="10" spans="1:7" s="31" customFormat="1" ht="15">
      <c r="A10" s="23"/>
      <c r="B10" s="23"/>
      <c r="C10" s="23"/>
      <c r="D10" s="30" t="s">
        <v>20</v>
      </c>
      <c r="E10" s="30" t="s">
        <v>21</v>
      </c>
      <c r="F10" s="30" t="s">
        <v>85</v>
      </c>
      <c r="G10" s="30" t="s">
        <v>22</v>
      </c>
    </row>
    <row r="11" spans="1:7" s="31" customFormat="1" ht="15">
      <c r="A11" s="23"/>
      <c r="B11" s="72" t="s">
        <v>101</v>
      </c>
      <c r="C11" s="23"/>
      <c r="D11" s="30"/>
      <c r="E11" s="30"/>
      <c r="F11" s="30"/>
      <c r="G11" s="30"/>
    </row>
    <row r="12" spans="1:7" s="31" customFormat="1" ht="15">
      <c r="A12" s="23"/>
      <c r="B12" s="23"/>
      <c r="C12" s="23"/>
      <c r="D12" s="28"/>
      <c r="E12" s="28"/>
      <c r="F12" s="28"/>
      <c r="G12" s="28"/>
    </row>
    <row r="13" spans="1:9" s="31" customFormat="1" ht="15">
      <c r="A13" s="23"/>
      <c r="B13" s="69" t="s">
        <v>86</v>
      </c>
      <c r="C13" s="23"/>
      <c r="D13" s="32">
        <v>40059</v>
      </c>
      <c r="E13" s="32">
        <f>-341</f>
        <v>-341</v>
      </c>
      <c r="F13" s="32">
        <f>21433</f>
        <v>21433</v>
      </c>
      <c r="G13" s="32">
        <f>SUM(D13:F13)</f>
        <v>61151</v>
      </c>
      <c r="H13" s="23">
        <f>38</f>
        <v>38</v>
      </c>
      <c r="I13" s="29">
        <f>+G13+H13</f>
        <v>61189</v>
      </c>
    </row>
    <row r="14" spans="1:9" s="31" customFormat="1" ht="15">
      <c r="A14" s="23"/>
      <c r="B14" s="23"/>
      <c r="C14" s="23"/>
      <c r="D14" s="32"/>
      <c r="E14" s="32"/>
      <c r="F14" s="32"/>
      <c r="G14" s="32"/>
      <c r="H14" s="23"/>
      <c r="I14" s="23"/>
    </row>
    <row r="15" spans="1:9" s="31" customFormat="1" ht="15">
      <c r="A15" s="23"/>
      <c r="B15" s="23" t="s">
        <v>79</v>
      </c>
      <c r="C15" s="23"/>
      <c r="D15" s="32"/>
      <c r="E15" s="32">
        <v>285</v>
      </c>
      <c r="F15" s="32"/>
      <c r="G15" s="29">
        <f>+E15+F15</f>
        <v>285</v>
      </c>
      <c r="H15" s="23"/>
      <c r="I15" s="29">
        <f>+G15+H15</f>
        <v>285</v>
      </c>
    </row>
    <row r="16" spans="1:9" s="31" customFormat="1" ht="15">
      <c r="A16" s="23"/>
      <c r="B16" s="23"/>
      <c r="C16" s="23"/>
      <c r="D16" s="32"/>
      <c r="E16" s="32"/>
      <c r="F16" s="32"/>
      <c r="G16" s="32"/>
      <c r="H16" s="23"/>
      <c r="I16" s="23"/>
    </row>
    <row r="17" spans="1:9" s="31" customFormat="1" ht="15">
      <c r="A17" s="23"/>
      <c r="B17" s="23" t="s">
        <v>75</v>
      </c>
      <c r="C17" s="23"/>
      <c r="D17" s="29"/>
      <c r="E17" s="29"/>
      <c r="F17" s="29">
        <v>7660</v>
      </c>
      <c r="G17" s="29">
        <f>F17</f>
        <v>7660</v>
      </c>
      <c r="H17" s="29">
        <v>-23</v>
      </c>
      <c r="I17" s="29">
        <f>+G17+H17</f>
        <v>7637</v>
      </c>
    </row>
    <row r="18" spans="1:9" s="31" customFormat="1" ht="15">
      <c r="A18" s="23"/>
      <c r="B18" s="23"/>
      <c r="C18" s="23"/>
      <c r="D18" s="29"/>
      <c r="E18" s="29"/>
      <c r="F18" s="29"/>
      <c r="G18" s="29"/>
      <c r="H18" s="29"/>
      <c r="I18" s="29"/>
    </row>
    <row r="19" spans="1:9" s="31" customFormat="1" ht="15">
      <c r="A19" s="23"/>
      <c r="B19" s="23" t="s">
        <v>94</v>
      </c>
      <c r="C19" s="23"/>
      <c r="D19" s="29"/>
      <c r="E19" s="29"/>
      <c r="F19" s="29">
        <v>-1482</v>
      </c>
      <c r="G19" s="29">
        <f>F19</f>
        <v>-1482</v>
      </c>
      <c r="H19" s="29"/>
      <c r="I19" s="29">
        <f>+G19+H19</f>
        <v>-1482</v>
      </c>
    </row>
    <row r="20" spans="1:9" s="31" customFormat="1" ht="15">
      <c r="A20" s="23"/>
      <c r="B20" s="23"/>
      <c r="C20" s="23"/>
      <c r="D20" s="43"/>
      <c r="E20" s="43"/>
      <c r="F20" s="43"/>
      <c r="G20" s="43"/>
      <c r="H20" s="44"/>
      <c r="I20" s="44"/>
    </row>
    <row r="21" spans="1:9" s="31" customFormat="1" ht="15.75" thickBot="1">
      <c r="A21" s="23"/>
      <c r="B21" s="69" t="s">
        <v>102</v>
      </c>
      <c r="C21" s="23"/>
      <c r="D21" s="65">
        <f aca="true" t="shared" si="0" ref="D21:I21">SUM(D13:D20)</f>
        <v>40059</v>
      </c>
      <c r="E21" s="65">
        <f t="shared" si="0"/>
        <v>-56</v>
      </c>
      <c r="F21" s="65">
        <f t="shared" si="0"/>
        <v>27611</v>
      </c>
      <c r="G21" s="65">
        <f t="shared" si="0"/>
        <v>67614</v>
      </c>
      <c r="H21" s="65">
        <f t="shared" si="0"/>
        <v>15</v>
      </c>
      <c r="I21" s="65">
        <f t="shared" si="0"/>
        <v>67629</v>
      </c>
    </row>
    <row r="22" spans="1:9" s="31" customFormat="1" ht="15.75" thickTop="1">
      <c r="A22" s="23"/>
      <c r="B22" s="23"/>
      <c r="C22" s="23"/>
      <c r="D22" s="32"/>
      <c r="E22" s="32"/>
      <c r="F22" s="32"/>
      <c r="G22" s="32"/>
      <c r="H22" s="23"/>
      <c r="I22" s="23"/>
    </row>
    <row r="23" spans="1:9" s="31" customFormat="1" ht="15">
      <c r="A23" s="23"/>
      <c r="B23" s="23"/>
      <c r="C23" s="23"/>
      <c r="D23" s="33"/>
      <c r="E23" s="33"/>
      <c r="F23" s="33"/>
      <c r="G23" s="33"/>
      <c r="H23" s="33"/>
      <c r="I23" s="33"/>
    </row>
    <row r="24" spans="1:9" s="31" customFormat="1" ht="15">
      <c r="A24" s="23"/>
      <c r="B24" s="23"/>
      <c r="C24" s="23"/>
      <c r="D24" s="33"/>
      <c r="E24" s="33"/>
      <c r="F24" s="33"/>
      <c r="G24" s="33"/>
      <c r="H24" s="33"/>
      <c r="I24" s="33"/>
    </row>
    <row r="25" spans="1:9" s="31" customFormat="1" ht="15">
      <c r="A25" s="23"/>
      <c r="B25" s="72" t="s">
        <v>103</v>
      </c>
      <c r="C25" s="23"/>
      <c r="D25" s="33"/>
      <c r="E25" s="33"/>
      <c r="F25" s="33"/>
      <c r="G25" s="33"/>
      <c r="H25" s="33"/>
      <c r="I25" s="33"/>
    </row>
    <row r="26" spans="1:9" s="31" customFormat="1" ht="15">
      <c r="A26" s="23"/>
      <c r="B26" s="23"/>
      <c r="C26" s="23"/>
      <c r="D26" s="33"/>
      <c r="E26" s="33"/>
      <c r="F26" s="33"/>
      <c r="G26" s="33"/>
      <c r="H26" s="33"/>
      <c r="I26" s="33"/>
    </row>
    <row r="27" spans="1:9" s="31" customFormat="1" ht="15">
      <c r="A27" s="23"/>
      <c r="B27" s="69" t="s">
        <v>92</v>
      </c>
      <c r="C27" s="23"/>
      <c r="D27" s="33">
        <v>40059</v>
      </c>
      <c r="E27" s="33">
        <f>-56</f>
        <v>-56</v>
      </c>
      <c r="F27" s="33">
        <v>27611</v>
      </c>
      <c r="G27" s="32">
        <f>SUM(D27:F27)</f>
        <v>67614</v>
      </c>
      <c r="H27" s="33">
        <v>15</v>
      </c>
      <c r="I27" s="29">
        <f>+G27+H27</f>
        <v>67629</v>
      </c>
    </row>
    <row r="28" spans="1:9" s="31" customFormat="1" ht="15">
      <c r="A28" s="23"/>
      <c r="B28" s="23"/>
      <c r="C28" s="23"/>
      <c r="D28" s="33"/>
      <c r="E28" s="33"/>
      <c r="F28" s="33"/>
      <c r="G28" s="33"/>
      <c r="H28" s="33"/>
      <c r="I28" s="29"/>
    </row>
    <row r="29" spans="1:9" s="31" customFormat="1" ht="15">
      <c r="A29" s="23"/>
      <c r="B29" s="23" t="s">
        <v>79</v>
      </c>
      <c r="C29" s="23"/>
      <c r="D29" s="33"/>
      <c r="E29" s="33">
        <f>'Cash Flow'!D20</f>
        <v>-86</v>
      </c>
      <c r="G29" s="32">
        <f>SUM(D29:F29)</f>
        <v>-86</v>
      </c>
      <c r="H29" s="33"/>
      <c r="I29" s="29">
        <f>+G29+H29</f>
        <v>-86</v>
      </c>
    </row>
    <row r="30" spans="1:9" s="31" customFormat="1" ht="15">
      <c r="A30" s="23"/>
      <c r="B30" s="23"/>
      <c r="C30" s="23"/>
      <c r="D30" s="33"/>
      <c r="E30" s="33"/>
      <c r="F30" s="33"/>
      <c r="G30" s="32"/>
      <c r="H30" s="33"/>
      <c r="I30" s="29"/>
    </row>
    <row r="31" spans="1:9" s="31" customFormat="1" ht="15">
      <c r="A31" s="23"/>
      <c r="B31" s="23" t="s">
        <v>75</v>
      </c>
      <c r="C31" s="23"/>
      <c r="D31" s="33"/>
      <c r="E31" s="33"/>
      <c r="F31" s="33">
        <f>'IS'!F26</f>
        <v>8061</v>
      </c>
      <c r="G31" s="32">
        <f>SUM(D31:F31)</f>
        <v>8061</v>
      </c>
      <c r="H31" s="33">
        <v>-15</v>
      </c>
      <c r="I31" s="29">
        <f>+G31+H31</f>
        <v>8046</v>
      </c>
    </row>
    <row r="32" spans="1:9" s="31" customFormat="1" ht="15">
      <c r="A32" s="23"/>
      <c r="B32" s="23"/>
      <c r="C32" s="23"/>
      <c r="D32" s="33"/>
      <c r="E32" s="33"/>
      <c r="F32" s="33"/>
      <c r="G32" s="32"/>
      <c r="H32" s="33"/>
      <c r="I32" s="29"/>
    </row>
    <row r="33" spans="1:9" s="31" customFormat="1" ht="15">
      <c r="A33" s="23"/>
      <c r="B33" s="23" t="s">
        <v>94</v>
      </c>
      <c r="C33" s="23"/>
      <c r="D33" s="33"/>
      <c r="E33" s="33"/>
      <c r="F33" s="33">
        <v>-4006</v>
      </c>
      <c r="G33" s="32">
        <f>SUM(D33:F33)</f>
        <v>-4006</v>
      </c>
      <c r="H33" s="32"/>
      <c r="I33" s="29">
        <f>+G33+H33</f>
        <v>-4006</v>
      </c>
    </row>
    <row r="34" spans="1:9" s="31" customFormat="1" ht="15">
      <c r="A34" s="23"/>
      <c r="B34" s="23"/>
      <c r="C34" s="23"/>
      <c r="D34" s="33"/>
      <c r="E34" s="33"/>
      <c r="F34" s="33"/>
      <c r="G34" s="33"/>
      <c r="H34" s="33"/>
      <c r="I34" s="33"/>
    </row>
    <row r="35" spans="1:9" s="31" customFormat="1" ht="15.75" thickBot="1">
      <c r="A35" s="23"/>
      <c r="B35" s="69" t="s">
        <v>104</v>
      </c>
      <c r="C35" s="23"/>
      <c r="D35" s="75">
        <f aca="true" t="shared" si="1" ref="D35:I35">SUM(D27:D34)</f>
        <v>40059</v>
      </c>
      <c r="E35" s="75">
        <f t="shared" si="1"/>
        <v>-142</v>
      </c>
      <c r="F35" s="75">
        <f t="shared" si="1"/>
        <v>31666</v>
      </c>
      <c r="G35" s="75">
        <f t="shared" si="1"/>
        <v>71583</v>
      </c>
      <c r="H35" s="75">
        <f t="shared" si="1"/>
        <v>0</v>
      </c>
      <c r="I35" s="75">
        <f t="shared" si="1"/>
        <v>71583</v>
      </c>
    </row>
    <row r="36" spans="1:9" s="31" customFormat="1" ht="15.75" thickTop="1">
      <c r="A36" s="23"/>
      <c r="B36" s="23"/>
      <c r="C36" s="23"/>
      <c r="D36" s="33"/>
      <c r="E36" s="33"/>
      <c r="F36" s="33"/>
      <c r="G36" s="33"/>
      <c r="H36" s="33"/>
      <c r="I36" s="33"/>
    </row>
    <row r="37" spans="1:9" s="31" customFormat="1" ht="15">
      <c r="A37" s="23"/>
      <c r="B37" s="23"/>
      <c r="C37" s="23"/>
      <c r="D37" s="33"/>
      <c r="E37" s="33"/>
      <c r="F37" s="33"/>
      <c r="G37" s="33"/>
      <c r="H37" s="33"/>
      <c r="I37" s="33"/>
    </row>
    <row r="38" spans="1:9" s="31" customFormat="1" ht="15">
      <c r="A38" s="23"/>
      <c r="B38" s="23"/>
      <c r="C38" s="23"/>
      <c r="D38" s="33"/>
      <c r="E38" s="33"/>
      <c r="F38" s="33"/>
      <c r="G38" s="33"/>
      <c r="H38" s="33"/>
      <c r="I38" s="33"/>
    </row>
    <row r="39" spans="1:7" s="31" customFormat="1" ht="15">
      <c r="A39" s="23"/>
      <c r="B39" s="23"/>
      <c r="C39" s="12"/>
      <c r="D39" s="33"/>
      <c r="E39" s="33"/>
      <c r="F39" s="33"/>
      <c r="G39" s="33"/>
    </row>
    <row r="40" s="31" customFormat="1" ht="14.25"/>
    <row r="41" s="31" customFormat="1" ht="14.25"/>
    <row r="42" s="31" customFormat="1" ht="14.25"/>
    <row r="43" s="31" customFormat="1" ht="14.25"/>
    <row r="44" s="23" customFormat="1" ht="15">
      <c r="B44" s="69" t="s">
        <v>91</v>
      </c>
    </row>
    <row r="45" s="31" customFormat="1" ht="14.25"/>
  </sheetData>
  <mergeCells count="1">
    <mergeCell ref="D7:G7"/>
  </mergeCells>
  <printOptions/>
  <pageMargins left="0.3937007874015748" right="0.3937007874015748" top="0.5905511811023623" bottom="0.5905511811023623" header="0.5118110236220472" footer="0.5118110236220472"/>
  <pageSetup cellComments="atEnd" fitToHeight="1" fitToWidth="1"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43"/>
  <sheetViews>
    <sheetView showGridLines="0" view="pageBreakPreview" zoomScale="75" zoomScaleNormal="80" zoomScaleSheetLayoutView="75" workbookViewId="0" topLeftCell="A1">
      <selection activeCell="I12" sqref="I12"/>
    </sheetView>
  </sheetViews>
  <sheetFormatPr defaultColWidth="9.140625" defaultRowHeight="12.75"/>
  <cols>
    <col min="1" max="1" width="4.140625" style="19" customWidth="1"/>
    <col min="2" max="2" width="3.140625" style="19" customWidth="1"/>
    <col min="3" max="3" width="57.421875" style="19" customWidth="1"/>
    <col min="4" max="4" width="22.7109375" style="19" customWidth="1"/>
    <col min="5" max="5" width="1.8515625" style="14" customWidth="1"/>
    <col min="6" max="6" width="28.421875" style="19" customWidth="1"/>
    <col min="7" max="16384" width="9.28125" style="19" customWidth="1"/>
  </cols>
  <sheetData>
    <row r="1" spans="1:6" s="36" customFormat="1" ht="15.75">
      <c r="A1" s="34"/>
      <c r="B1" s="2" t="s">
        <v>54</v>
      </c>
      <c r="C1" s="34"/>
      <c r="D1" s="34"/>
      <c r="E1" s="34"/>
      <c r="F1" s="35"/>
    </row>
    <row r="2" spans="1:6" s="36" customFormat="1" ht="15.75">
      <c r="A2" s="34"/>
      <c r="B2" s="2" t="s">
        <v>0</v>
      </c>
      <c r="C2" s="34"/>
      <c r="D2" s="34"/>
      <c r="E2" s="34"/>
      <c r="F2" s="35"/>
    </row>
    <row r="3" spans="1:6" s="36" customFormat="1" ht="15.75">
      <c r="A3" s="34"/>
      <c r="B3" s="34"/>
      <c r="C3" s="34"/>
      <c r="D3" s="34"/>
      <c r="E3" s="34"/>
      <c r="F3" s="35"/>
    </row>
    <row r="4" spans="1:6" s="36" customFormat="1" ht="15.75">
      <c r="A4" s="34"/>
      <c r="B4" s="34" t="s">
        <v>23</v>
      </c>
      <c r="C4" s="34"/>
      <c r="D4" s="34"/>
      <c r="E4" s="34"/>
      <c r="F4" s="35"/>
    </row>
    <row r="5" spans="1:6" s="36" customFormat="1" ht="15.75">
      <c r="A5" s="34"/>
      <c r="B5" s="66" t="s">
        <v>96</v>
      </c>
      <c r="C5" s="34"/>
      <c r="D5" s="34"/>
      <c r="E5" s="34"/>
      <c r="F5" s="35"/>
    </row>
    <row r="6" spans="1:6" s="14" customFormat="1" ht="15">
      <c r="A6" s="12"/>
      <c r="B6" s="12"/>
      <c r="C6" s="12"/>
      <c r="D6" s="12"/>
      <c r="E6" s="12"/>
      <c r="F6" s="13"/>
    </row>
    <row r="7" spans="1:6" s="14" customFormat="1" ht="15">
      <c r="A7" s="12"/>
      <c r="B7" s="12"/>
      <c r="C7" s="12"/>
      <c r="D7" s="38" t="s">
        <v>99</v>
      </c>
      <c r="E7" s="38"/>
      <c r="F7" s="38" t="s">
        <v>88</v>
      </c>
    </row>
    <row r="8" spans="1:6" s="14" customFormat="1" ht="15">
      <c r="A8" s="12"/>
      <c r="B8" s="12"/>
      <c r="C8" s="12"/>
      <c r="D8" s="15" t="s">
        <v>4</v>
      </c>
      <c r="E8" s="15"/>
      <c r="F8" s="15" t="s">
        <v>4</v>
      </c>
    </row>
    <row r="9" spans="1:6" s="14" customFormat="1" ht="15">
      <c r="A9" s="12"/>
      <c r="B9" s="12"/>
      <c r="C9" s="12"/>
      <c r="D9" s="12"/>
      <c r="E9" s="12"/>
      <c r="F9" s="13"/>
    </row>
    <row r="10" spans="1:6" s="14" customFormat="1" ht="15">
      <c r="A10" s="12"/>
      <c r="B10" s="12" t="s">
        <v>80</v>
      </c>
      <c r="C10" s="12"/>
      <c r="D10" s="29">
        <f>20410+1</f>
        <v>20411</v>
      </c>
      <c r="E10" s="29"/>
      <c r="F10" s="29">
        <v>13053</v>
      </c>
    </row>
    <row r="11" spans="1:6" s="14" customFormat="1" ht="15">
      <c r="A11" s="12"/>
      <c r="B11" s="12"/>
      <c r="C11" s="12"/>
      <c r="D11" s="29"/>
      <c r="E11" s="29"/>
      <c r="F11" s="29"/>
    </row>
    <row r="12" spans="1:6" s="14" customFormat="1" ht="15">
      <c r="A12" s="12"/>
      <c r="B12" s="70" t="s">
        <v>106</v>
      </c>
      <c r="C12" s="12"/>
      <c r="D12" s="29">
        <v>1965</v>
      </c>
      <c r="E12" s="29"/>
      <c r="F12" s="29">
        <v>-3098</v>
      </c>
    </row>
    <row r="13" spans="1:6" s="14" customFormat="1" ht="15">
      <c r="A13" s="12"/>
      <c r="B13" s="12"/>
      <c r="C13" s="12"/>
      <c r="D13" s="29"/>
      <c r="E13" s="29"/>
      <c r="F13" s="29"/>
    </row>
    <row r="14" spans="1:6" s="14" customFormat="1" ht="15">
      <c r="A14" s="12"/>
      <c r="B14" s="12" t="s">
        <v>81</v>
      </c>
      <c r="C14" s="12"/>
      <c r="D14" s="29">
        <v>-7493</v>
      </c>
      <c r="E14" s="29"/>
      <c r="F14" s="29">
        <v>-6384</v>
      </c>
    </row>
    <row r="15" spans="1:6" s="14" customFormat="1" ht="15">
      <c r="A15" s="12"/>
      <c r="B15" s="12"/>
      <c r="C15" s="12"/>
      <c r="D15" s="39"/>
      <c r="E15" s="29"/>
      <c r="F15" s="39"/>
    </row>
    <row r="16" spans="1:8" s="14" customFormat="1" ht="15">
      <c r="A16" s="12"/>
      <c r="B16" s="70" t="s">
        <v>108</v>
      </c>
      <c r="C16" s="12"/>
      <c r="D16" s="29">
        <f>D14+D12+D10</f>
        <v>14883</v>
      </c>
      <c r="E16" s="29"/>
      <c r="F16" s="29">
        <f>F14+F12+F10</f>
        <v>3571</v>
      </c>
      <c r="G16" s="17"/>
      <c r="H16" s="16"/>
    </row>
    <row r="17" spans="1:6" s="14" customFormat="1" ht="15">
      <c r="A17" s="12"/>
      <c r="B17" s="12"/>
      <c r="C17" s="12"/>
      <c r="D17" s="29"/>
      <c r="E17" s="29"/>
      <c r="F17" s="29"/>
    </row>
    <row r="18" spans="1:6" s="14" customFormat="1" ht="15">
      <c r="A18" s="12"/>
      <c r="B18" s="12" t="s">
        <v>65</v>
      </c>
      <c r="C18" s="12"/>
      <c r="D18" s="29">
        <f>F22</f>
        <v>9536</v>
      </c>
      <c r="E18" s="29"/>
      <c r="F18" s="29">
        <v>6188</v>
      </c>
    </row>
    <row r="19" spans="1:6" s="14" customFormat="1" ht="15">
      <c r="A19" s="12"/>
      <c r="B19" s="12"/>
      <c r="C19" s="12"/>
      <c r="D19" s="29"/>
      <c r="E19" s="29"/>
      <c r="F19" s="29"/>
    </row>
    <row r="20" spans="1:6" s="14" customFormat="1" ht="15">
      <c r="A20" s="12"/>
      <c r="B20" s="12" t="s">
        <v>64</v>
      </c>
      <c r="C20" s="12"/>
      <c r="D20" s="40">
        <v>-86</v>
      </c>
      <c r="E20" s="40"/>
      <c r="F20" s="40">
        <v>-223</v>
      </c>
    </row>
    <row r="21" spans="1:6" s="14" customFormat="1" ht="15">
      <c r="A21" s="12"/>
      <c r="B21" s="12"/>
      <c r="C21" s="12"/>
      <c r="D21" s="29"/>
      <c r="E21" s="29"/>
      <c r="F21" s="29"/>
    </row>
    <row r="22" spans="1:6" s="14" customFormat="1" ht="15.75" thickBot="1">
      <c r="A22" s="12"/>
      <c r="B22" s="12" t="s">
        <v>66</v>
      </c>
      <c r="C22" s="12"/>
      <c r="D22" s="37">
        <f>SUM(D16:D20)</f>
        <v>24333</v>
      </c>
      <c r="E22" s="29"/>
      <c r="F22" s="37">
        <f>SUM(F15:F20)</f>
        <v>9536</v>
      </c>
    </row>
    <row r="23" spans="1:6" s="14" customFormat="1" ht="15.75" thickTop="1">
      <c r="A23" s="12"/>
      <c r="B23" s="12"/>
      <c r="C23" s="12"/>
      <c r="D23" s="13"/>
      <c r="E23" s="13"/>
      <c r="F23" s="13"/>
    </row>
    <row r="24" spans="1:6" s="14" customFormat="1" ht="15">
      <c r="A24" s="12"/>
      <c r="B24" s="12"/>
      <c r="C24" s="12"/>
      <c r="D24" s="13"/>
      <c r="E24" s="13"/>
      <c r="F24" s="13"/>
    </row>
    <row r="25" spans="1:6" s="14" customFormat="1" ht="15">
      <c r="A25" s="12"/>
      <c r="B25" s="12"/>
      <c r="C25" s="12"/>
      <c r="D25" s="13"/>
      <c r="E25" s="13"/>
      <c r="F25" s="13"/>
    </row>
    <row r="26" spans="1:6" s="14" customFormat="1" ht="15">
      <c r="A26" s="12"/>
      <c r="B26" s="12"/>
      <c r="C26" s="12"/>
      <c r="D26" s="13"/>
      <c r="E26" s="13"/>
      <c r="F26" s="13"/>
    </row>
    <row r="27" spans="1:6" s="14" customFormat="1" ht="15">
      <c r="A27" s="12"/>
      <c r="B27" s="12" t="s">
        <v>74</v>
      </c>
      <c r="C27" s="12"/>
      <c r="D27" s="13"/>
      <c r="E27" s="13"/>
      <c r="F27" s="13"/>
    </row>
    <row r="28" spans="1:6" s="14" customFormat="1" ht="15">
      <c r="A28" s="12"/>
      <c r="B28" s="12"/>
      <c r="C28" s="12"/>
      <c r="D28" s="13"/>
      <c r="E28" s="13"/>
      <c r="F28" s="13"/>
    </row>
    <row r="29" spans="1:6" s="14" customFormat="1" ht="15">
      <c r="A29" s="12"/>
      <c r="B29" s="12"/>
      <c r="C29" s="12"/>
      <c r="D29" s="15" t="s">
        <v>73</v>
      </c>
      <c r="E29" s="15"/>
      <c r="F29" s="15" t="s">
        <v>73</v>
      </c>
    </row>
    <row r="30" spans="1:6" s="14" customFormat="1" ht="15">
      <c r="A30" s="12"/>
      <c r="B30" s="12"/>
      <c r="C30" s="12"/>
      <c r="D30" s="38" t="str">
        <f>D7</f>
        <v>31 December 2009</v>
      </c>
      <c r="E30" s="38"/>
      <c r="F30" s="38" t="s">
        <v>88</v>
      </c>
    </row>
    <row r="31" spans="1:6" s="14" customFormat="1" ht="15">
      <c r="A31" s="12"/>
      <c r="B31" s="12"/>
      <c r="C31" s="12"/>
      <c r="D31" s="15" t="s">
        <v>4</v>
      </c>
      <c r="E31" s="15"/>
      <c r="F31" s="15" t="s">
        <v>4</v>
      </c>
    </row>
    <row r="32" spans="1:6" s="14" customFormat="1" ht="15">
      <c r="A32" s="12"/>
      <c r="B32" s="12"/>
      <c r="C32" s="12"/>
      <c r="D32" s="13"/>
      <c r="E32" s="13"/>
      <c r="F32" s="13"/>
    </row>
    <row r="33" spans="1:6" s="14" customFormat="1" ht="15">
      <c r="A33" s="12"/>
      <c r="B33" s="12" t="s">
        <v>67</v>
      </c>
      <c r="C33" s="12"/>
      <c r="D33" s="29">
        <f>'BS'!D28</f>
        <v>24705</v>
      </c>
      <c r="E33" s="29"/>
      <c r="F33" s="29">
        <f>8593+3526</f>
        <v>12119</v>
      </c>
    </row>
    <row r="34" spans="1:6" s="14" customFormat="1" ht="15">
      <c r="A34" s="12"/>
      <c r="B34" s="12" t="s">
        <v>68</v>
      </c>
      <c r="C34" s="12"/>
      <c r="D34" s="39">
        <f>-372</f>
        <v>-372</v>
      </c>
      <c r="E34" s="29"/>
      <c r="F34" s="39">
        <f>-520-538</f>
        <v>-1058</v>
      </c>
    </row>
    <row r="35" spans="1:6" s="14" customFormat="1" ht="15">
      <c r="A35" s="12"/>
      <c r="B35" s="12"/>
      <c r="C35" s="12"/>
      <c r="D35" s="29">
        <f>SUM(D33:D34)</f>
        <v>24333</v>
      </c>
      <c r="E35" s="29"/>
      <c r="F35" s="29">
        <f>+F33+F34</f>
        <v>11061</v>
      </c>
    </row>
    <row r="36" spans="1:6" s="14" customFormat="1" ht="15">
      <c r="A36" s="12"/>
      <c r="B36" s="12" t="s">
        <v>105</v>
      </c>
      <c r="C36" s="12"/>
      <c r="D36" s="29">
        <v>0</v>
      </c>
      <c r="E36" s="29"/>
      <c r="F36" s="29">
        <v>-1525</v>
      </c>
    </row>
    <row r="37" spans="1:6" s="14" customFormat="1" ht="15.75" thickBot="1">
      <c r="A37" s="12"/>
      <c r="B37" s="12"/>
      <c r="C37" s="12"/>
      <c r="D37" s="37">
        <f>SUM(D35:D36)</f>
        <v>24333</v>
      </c>
      <c r="E37" s="29"/>
      <c r="F37" s="37">
        <f>SUM(F35:F36)</f>
        <v>9536</v>
      </c>
    </row>
    <row r="38" spans="1:6" s="14" customFormat="1" ht="15.75" thickTop="1">
      <c r="A38" s="12"/>
      <c r="B38" s="12"/>
      <c r="C38" s="12"/>
      <c r="D38" s="29"/>
      <c r="E38" s="29"/>
      <c r="F38" s="29"/>
    </row>
    <row r="39" spans="1:6" s="14" customFormat="1" ht="15">
      <c r="A39" s="12"/>
      <c r="B39" s="12"/>
      <c r="C39" s="12"/>
      <c r="D39" s="29"/>
      <c r="E39" s="29"/>
      <c r="F39" s="29"/>
    </row>
    <row r="40" spans="1:6" s="14" customFormat="1" ht="15">
      <c r="A40" s="12"/>
      <c r="B40" s="12"/>
      <c r="C40" s="12"/>
      <c r="D40" s="29"/>
      <c r="E40" s="29"/>
      <c r="F40" s="29"/>
    </row>
    <row r="41" spans="1:6" s="14" customFormat="1" ht="15">
      <c r="A41" s="12"/>
      <c r="B41" s="12" t="s">
        <v>72</v>
      </c>
      <c r="C41" s="12"/>
      <c r="D41" s="12"/>
      <c r="E41" s="12"/>
      <c r="F41" s="13"/>
    </row>
    <row r="42" spans="1:6" s="14" customFormat="1" ht="15">
      <c r="A42" s="12"/>
      <c r="B42" s="70" t="s">
        <v>93</v>
      </c>
      <c r="C42" s="12"/>
      <c r="D42" s="12"/>
      <c r="E42" s="12"/>
      <c r="F42" s="12"/>
    </row>
    <row r="43" spans="1:6" ht="15">
      <c r="A43" s="18"/>
      <c r="B43" s="18"/>
      <c r="C43" s="18"/>
      <c r="D43" s="18"/>
      <c r="E43" s="12"/>
      <c r="F43" s="18"/>
    </row>
  </sheetData>
  <printOptions/>
  <pageMargins left="0.5905511811023623" right="0.1968503937007874" top="0.7874015748031497" bottom="0.3937007874015748" header="0.5118110236220472" footer="0.5118110236220472"/>
  <pageSetup cellComments="atEnd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KHIND</dc:creator>
  <cp:keywords/>
  <dc:description/>
  <cp:lastModifiedBy>KHIND</cp:lastModifiedBy>
  <cp:lastPrinted>2010-02-25T10:11:24Z</cp:lastPrinted>
  <dcterms:created xsi:type="dcterms:W3CDTF">1999-10-18T05:29:27Z</dcterms:created>
  <dcterms:modified xsi:type="dcterms:W3CDTF">2010-02-25T10:11:27Z</dcterms:modified>
  <cp:category/>
  <cp:version/>
  <cp:contentType/>
  <cp:contentStatus/>
  <cp:revision>1</cp:revision>
</cp:coreProperties>
</file>